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tho\Prolytics\Vena\PCS\"/>
    </mc:Choice>
  </mc:AlternateContent>
  <xr:revisionPtr revIDLastSave="0" documentId="8_{C8E1E625-04F9-43ED-8041-36F60615ED30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Instructions" sheetId="7" r:id="rId1"/>
    <sheet name="xInstructions" sheetId="1" state="hidden" r:id="rId2"/>
    <sheet name="Controls" sheetId="2" r:id="rId3"/>
    <sheet name="Input" sheetId="3" r:id="rId4"/>
    <sheet name="Funding Reporting" sheetId="4" r:id="rId5"/>
    <sheet name="Funding Summary" sheetId="5" r:id="rId6"/>
    <sheet name="Dashboard" sheetId="6" r:id="rId7"/>
    <sheet name="AI - Financial Summary" sheetId="8" r:id="rId8"/>
  </sheets>
  <externalReferences>
    <externalReference r:id="rId9"/>
  </externalReferences>
  <definedNames>
    <definedName name="BillableFee">[1]Input!$I$10:$I$1048576</definedName>
    <definedName name="BillableHour">[1]Input!$H$10:$H$1048576</definedName>
    <definedName name="BillableRate">[1]Input!$J$10:$J$1048576</definedName>
    <definedName name="ControlLookUP">[1]Input!$C$10:$I$1048576</definedName>
    <definedName name="CostRate">[1]Input!$N$10:$N$1048576</definedName>
    <definedName name="DirectCost">[1]Input!$L$10:$L$1048576</definedName>
    <definedName name="FundTypeList">Controls!$C$6:$C$8</definedName>
    <definedName name="IndirectCost">[1]Input!$M$10:$M$1048576</definedName>
    <definedName name="ProgramCategoryList">Controls!$B$6:$B$10</definedName>
    <definedName name="TIMEKEEPER">[1]Input!$C$10:$C$1048576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4" i="8" l="1"/>
  <c r="F54" i="8"/>
  <c r="E54" i="8"/>
  <c r="D54" i="8"/>
  <c r="C54" i="8"/>
  <c r="B54" i="8"/>
  <c r="G53" i="8"/>
  <c r="F53" i="8"/>
  <c r="E53" i="8"/>
  <c r="D53" i="8"/>
  <c r="C53" i="8"/>
  <c r="B53" i="8"/>
  <c r="G52" i="8"/>
  <c r="F52" i="8"/>
  <c r="E52" i="8"/>
  <c r="D52" i="8"/>
  <c r="C52" i="8"/>
  <c r="B52" i="8"/>
  <c r="G51" i="8"/>
  <c r="F51" i="8"/>
  <c r="E51" i="8"/>
  <c r="D51" i="8"/>
  <c r="C51" i="8"/>
  <c r="B51" i="8"/>
  <c r="G55" i="8"/>
  <c r="E55" i="8"/>
  <c r="F55" i="8" s="1"/>
  <c r="D55" i="8"/>
  <c r="C55" i="8"/>
  <c r="G50" i="8"/>
  <c r="F50" i="8"/>
  <c r="E50" i="8"/>
  <c r="D50" i="8"/>
  <c r="C50" i="8"/>
  <c r="B50" i="8"/>
  <c r="G46" i="8"/>
  <c r="F46" i="8"/>
  <c r="E46" i="8"/>
  <c r="D46" i="8"/>
  <c r="C46" i="8"/>
  <c r="G45" i="8" s="1"/>
  <c r="F45" i="8"/>
  <c r="E45" i="8"/>
  <c r="D45" i="8"/>
  <c r="C45" i="8"/>
  <c r="B45" i="8"/>
  <c r="G44" i="8"/>
  <c r="F44" i="8"/>
  <c r="E44" i="8"/>
  <c r="D44" i="8"/>
  <c r="C44" i="8"/>
  <c r="B44" i="8"/>
  <c r="G43" i="8"/>
  <c r="F43" i="8"/>
  <c r="E43" i="8"/>
  <c r="D43" i="8"/>
  <c r="C43" i="8"/>
  <c r="B43" i="8"/>
  <c r="C39" i="8"/>
  <c r="C38" i="8"/>
  <c r="C37" i="8"/>
  <c r="C36" i="8"/>
  <c r="C35" i="8"/>
  <c r="C34" i="8"/>
  <c r="C33" i="8"/>
  <c r="C32" i="8"/>
  <c r="C31" i="8"/>
  <c r="C30" i="8"/>
  <c r="C26" i="8"/>
  <c r="C25" i="8"/>
  <c r="D22" i="8"/>
  <c r="C22" i="8"/>
  <c r="D21" i="8"/>
  <c r="C21" i="8"/>
  <c r="D20" i="8"/>
  <c r="C20" i="8"/>
  <c r="D19" i="8"/>
  <c r="C19" i="8"/>
  <c r="D15" i="8"/>
  <c r="C15" i="8"/>
  <c r="D14" i="8"/>
  <c r="C14" i="8"/>
  <c r="D13" i="8"/>
  <c r="C13" i="8"/>
  <c r="D12" i="8"/>
  <c r="C12" i="8"/>
  <c r="D11" i="8"/>
  <c r="C11" i="8"/>
  <c r="D10" i="8"/>
  <c r="C10" i="8"/>
  <c r="B5" i="8"/>
  <c r="B4" i="8"/>
  <c r="B3" i="8"/>
  <c r="E22" i="5"/>
  <c r="E21" i="5"/>
  <c r="D21" i="5"/>
  <c r="C21" i="5"/>
  <c r="D20" i="5"/>
  <c r="E19" i="5"/>
  <c r="D19" i="5"/>
  <c r="E18" i="5"/>
  <c r="E12" i="5"/>
  <c r="E11" i="5"/>
  <c r="D11" i="5"/>
  <c r="C11" i="5"/>
  <c r="D10" i="5"/>
  <c r="E9" i="5"/>
  <c r="D9" i="5"/>
  <c r="E8" i="5"/>
  <c r="G12" i="4"/>
  <c r="G11" i="4"/>
  <c r="D11" i="4"/>
  <c r="C11" i="4"/>
  <c r="G10" i="4"/>
  <c r="G9" i="4"/>
  <c r="G8" i="4"/>
  <c r="P18" i="3"/>
  <c r="O18" i="3"/>
  <c r="N18" i="3"/>
  <c r="L18" i="3"/>
  <c r="C25" i="6" s="1"/>
  <c r="K18" i="3"/>
  <c r="C24" i="6" s="1"/>
  <c r="J18" i="3"/>
  <c r="C23" i="6" s="1"/>
  <c r="I18" i="3"/>
  <c r="C22" i="6" s="1"/>
  <c r="H18" i="3"/>
  <c r="G18" i="3"/>
  <c r="T17" i="3"/>
  <c r="Q17" i="3"/>
  <c r="M17" i="3"/>
  <c r="T16" i="3"/>
  <c r="Q16" i="3"/>
  <c r="M16" i="3"/>
  <c r="C9" i="5" s="1"/>
  <c r="T15" i="3"/>
  <c r="Q15" i="3"/>
  <c r="E20" i="5" s="1"/>
  <c r="M15" i="3"/>
  <c r="T14" i="3"/>
  <c r="Q14" i="3"/>
  <c r="C22" i="5" s="1"/>
  <c r="M14" i="3"/>
  <c r="T13" i="3"/>
  <c r="Q13" i="3"/>
  <c r="M13" i="3"/>
  <c r="C10" i="5" s="1"/>
  <c r="T12" i="3"/>
  <c r="Q12" i="3"/>
  <c r="M12" i="3"/>
  <c r="T11" i="3"/>
  <c r="Q11" i="3"/>
  <c r="M11" i="3"/>
  <c r="R11" i="3" s="1"/>
  <c r="S11" i="3" s="1"/>
  <c r="T10" i="3"/>
  <c r="Q10" i="3"/>
  <c r="M10" i="3"/>
  <c r="R10" i="3" s="1"/>
  <c r="S10" i="3" s="1"/>
  <c r="T9" i="3"/>
  <c r="Q9" i="3"/>
  <c r="D18" i="5" s="1"/>
  <c r="M9" i="3"/>
  <c r="T8" i="3"/>
  <c r="Q8" i="3"/>
  <c r="C18" i="5" s="1"/>
  <c r="M8" i="3"/>
  <c r="I8" i="6"/>
  <c r="D9" i="4" l="1"/>
  <c r="C19" i="5"/>
  <c r="R15" i="3"/>
  <c r="S15" i="3" s="1"/>
  <c r="E10" i="5"/>
  <c r="R14" i="3"/>
  <c r="S14" i="3" s="1"/>
  <c r="C12" i="5"/>
  <c r="F21" i="5"/>
  <c r="E23" i="5"/>
  <c r="D22" i="5"/>
  <c r="D12" i="4"/>
  <c r="R17" i="3"/>
  <c r="S17" i="3" s="1"/>
  <c r="D12" i="5"/>
  <c r="F12" i="5" s="1"/>
  <c r="C12" i="4"/>
  <c r="E12" i="4" s="1"/>
  <c r="F12" i="4" s="1"/>
  <c r="D10" i="4"/>
  <c r="C20" i="5"/>
  <c r="R9" i="3"/>
  <c r="S9" i="3" s="1"/>
  <c r="D8" i="5"/>
  <c r="R8" i="3"/>
  <c r="C8" i="5"/>
  <c r="C8" i="4"/>
  <c r="F19" i="5"/>
  <c r="F11" i="5"/>
  <c r="F10" i="5"/>
  <c r="E11" i="4"/>
  <c r="F11" i="4" s="1"/>
  <c r="E13" i="5"/>
  <c r="C21" i="6"/>
  <c r="G8" i="6"/>
  <c r="T18" i="3"/>
  <c r="F9" i="5"/>
  <c r="F20" i="5"/>
  <c r="D13" i="5"/>
  <c r="G13" i="4"/>
  <c r="F18" i="5"/>
  <c r="C23" i="5"/>
  <c r="C13" i="5"/>
  <c r="F8" i="5"/>
  <c r="R16" i="3"/>
  <c r="S16" i="3" s="1"/>
  <c r="C9" i="4"/>
  <c r="C10" i="4"/>
  <c r="E10" i="4" s="1"/>
  <c r="F10" i="4" s="1"/>
  <c r="R13" i="3"/>
  <c r="S13" i="3" s="1"/>
  <c r="M18" i="3"/>
  <c r="Q18" i="3"/>
  <c r="D8" i="4"/>
  <c r="R12" i="3"/>
  <c r="S12" i="3" s="1"/>
  <c r="S8" i="3"/>
  <c r="R18" i="3"/>
  <c r="F13" i="5" l="1"/>
  <c r="D23" i="5"/>
  <c r="F22" i="5"/>
  <c r="F23" i="5" s="1"/>
  <c r="E9" i="4"/>
  <c r="F9" i="4" s="1"/>
  <c r="C13" i="4"/>
  <c r="C13" i="6"/>
  <c r="E13" i="6" s="1"/>
  <c r="F13" i="6" s="1"/>
  <c r="B8" i="6"/>
  <c r="C14" i="6"/>
  <c r="E14" i="6" s="1"/>
  <c r="F14" i="6" s="1"/>
  <c r="C8" i="6"/>
  <c r="F8" i="6"/>
  <c r="H8" i="6"/>
  <c r="E8" i="4"/>
  <c r="D13" i="4"/>
  <c r="S18" i="3"/>
  <c r="E8" i="6" s="1"/>
  <c r="C15" i="6"/>
  <c r="E15" i="6" s="1"/>
  <c r="F15" i="6" s="1"/>
  <c r="D8" i="6"/>
  <c r="E13" i="4" l="1"/>
  <c r="F13" i="4" s="1"/>
  <c r="F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T18" authorId="0" shapeId="0" xr:uid="{00000000-0006-0000-0200-000001000000}">
      <text>
        <r>
          <rPr>
            <sz val="10"/>
            <rFont val="Arial"/>
            <family val="2"/>
          </rPr>
          <t>Weighted average: Total Program Expenses ÷ Total Units of Service — not a sum of each program's per-unit cost, since Units of Service are not comparable across program types.</t>
        </r>
      </text>
    </comment>
  </commentList>
</comments>
</file>

<file path=xl/sharedStrings.xml><?xml version="1.0" encoding="utf-8"?>
<sst xmlns="http://schemas.openxmlformats.org/spreadsheetml/2006/main" count="265" uniqueCount="181">
  <si>
    <t>Prepared by Prolytics Group  |  Version 1 (Core): Funding, Program Expenses, Surplus/Deficit</t>
  </si>
  <si>
    <t>How this workbook is organized</t>
  </si>
  <si>
    <t>Color legend</t>
  </si>
  <si>
    <t>■  Blue text / light blue fill — input cell. Type or paste your own figures here.</t>
  </si>
  <si>
    <t>■  Black text / grey fill — formula cell. Calculated automatically; do not overwrite.</t>
  </si>
  <si>
    <t>■  Green text — a link that pulls a value from another tab.</t>
  </si>
  <si>
    <t>Key metrics this workbook tracks</t>
  </si>
  <si>
    <t>•  Total Revenue/Funding — grants, contributions, program service fees, net special event revenue, and investment/other income, by program.</t>
  </si>
  <si>
    <t>•  Program Efficiency Ratio — Program Expenses ÷ Total Expenses. A commonly cited non-profit health benchmark (many funders look for 65-75%+).</t>
  </si>
  <si>
    <t>•  Fundraising Efficiency (cost to raise $1) — Fundraising Expenses ÷ (Contributions + Grants + Net Event Revenue). Lower is more efficient.</t>
  </si>
  <si>
    <t>•  Operating Margin % — Net Surplus/(Deficit) ÷ Total Revenue.</t>
  </si>
  <si>
    <t>•  Cost per Unit of Service — Program Expenses ÷ Units of Service delivered (e.g., clients served, meals delivered) — a program-level cost-efficiency indicator.</t>
  </si>
  <si>
    <t>Note: this is a v1 / Core-scope workbook (Revenue → Program Expenses → Surplus/Deficit + Dashboard), matching the structure used for other Prolytics industry planning templates. Cash Flow, a dedicated Fundraising tab, Workforce/Payroll (paid staff + volunteers), and Grant/Restricted-Fund compliance tracking are documented as open items for the next iteration.</t>
  </si>
  <si>
    <t>Used for data-validation dropdowns on the Input tab. Edit these lists if your organization uses different categories.</t>
  </si>
  <si>
    <t>Program Category</t>
  </si>
  <si>
    <t>Fund Type</t>
  </si>
  <si>
    <t>Direct Service</t>
  </si>
  <si>
    <t>Unrestricted</t>
  </si>
  <si>
    <t>Advocacy &amp; Policy</t>
  </si>
  <si>
    <t>Temporarily Restricted</t>
  </si>
  <si>
    <t>Education</t>
  </si>
  <si>
    <t>Permanently Restricted</t>
  </si>
  <si>
    <t>Research</t>
  </si>
  <si>
    <t>Community Outreach</t>
  </si>
  <si>
    <t>Program ID</t>
  </si>
  <si>
    <t>Program Name</t>
  </si>
  <si>
    <t>Unit of Service</t>
  </si>
  <si>
    <t>Units of Service (#)</t>
  </si>
  <si>
    <t>Grant Revenue ($)</t>
  </si>
  <si>
    <t>Contribution /
Donation Revenue ($)</t>
  </si>
  <si>
    <t>Program Service
Fees ($)</t>
  </si>
  <si>
    <t>Special Event
Revenue, net ($)</t>
  </si>
  <si>
    <t>Investment /
Other Revenue ($)</t>
  </si>
  <si>
    <t>Total Revenue ($)</t>
  </si>
  <si>
    <t>Program
Expenses ($)</t>
  </si>
  <si>
    <t>Mgmt &amp; General
Expenses, alloc. ($)</t>
  </si>
  <si>
    <t>Fundraising
Expenses, alloc. ($)</t>
  </si>
  <si>
    <t>Total Expenses ($)</t>
  </si>
  <si>
    <t>Net Surplus /
(Deficit) ($)</t>
  </si>
  <si>
    <t>Operating
Margin %</t>
  </si>
  <si>
    <t>Cost per Unit
of Service ($)</t>
  </si>
  <si>
    <t>PRG-01</t>
  </si>
  <si>
    <t>Youth Mentoring</t>
  </si>
  <si>
    <t>Youth Served</t>
  </si>
  <si>
    <t>PRG-02</t>
  </si>
  <si>
    <t>Community Meal Delivery</t>
  </si>
  <si>
    <t>Meals Delivered</t>
  </si>
  <si>
    <t>PRG-03</t>
  </si>
  <si>
    <t>Job Training Program</t>
  </si>
  <si>
    <t>Graduates</t>
  </si>
  <si>
    <t>PRG-04</t>
  </si>
  <si>
    <t>Community Health Clinic</t>
  </si>
  <si>
    <t>Patient Visits</t>
  </si>
  <si>
    <t>PRG-05</t>
  </si>
  <si>
    <t>Emergency Shelter</t>
  </si>
  <si>
    <t>Bed-Nights</t>
  </si>
  <si>
    <t>PRG-06</t>
  </si>
  <si>
    <t>After-School Tutoring</t>
  </si>
  <si>
    <t>Students Served</t>
  </si>
  <si>
    <t>PRG-07</t>
  </si>
  <si>
    <t>Senior Companionship</t>
  </si>
  <si>
    <t>Seniors Served</t>
  </si>
  <si>
    <t>PRG-08</t>
  </si>
  <si>
    <t>Environmental Education</t>
  </si>
  <si>
    <t>Workshops Held</t>
  </si>
  <si>
    <t>PRG-09</t>
  </si>
  <si>
    <t>Advocacy &amp; Policy Campaign</t>
  </si>
  <si>
    <t>Policy Briefs Issued</t>
  </si>
  <si>
    <t>PRG-10</t>
  </si>
  <si>
    <t>Regional Disaster Relief</t>
  </si>
  <si>
    <t>Households Assisted</t>
  </si>
  <si>
    <t>TOTAL / WEIGHTED AVG</t>
  </si>
  <si>
    <t>Net Surplus/(Deficit) ($)</t>
  </si>
  <si>
    <t>Operating Margin %</t>
  </si>
  <si>
    <t># of Programs</t>
  </si>
  <si>
    <t>TOTAL</t>
  </si>
  <si>
    <t>Funding Summary — Program Category × Fund Type</t>
  </si>
  <si>
    <t>Total Revenue ($) by Program Category × Fund Type</t>
  </si>
  <si>
    <t>Total</t>
  </si>
  <si>
    <t>Total Expenses ($) by Program Category × Fund Type</t>
  </si>
  <si>
    <t>Non-Profit Planning Dashboard</t>
  </si>
  <si>
    <t>Key Performance Indicators — Current Plan</t>
  </si>
  <si>
    <t>Total Revenue</t>
  </si>
  <si>
    <t>Total Expenses</t>
  </si>
  <si>
    <t>Net Surplus/(Deficit)</t>
  </si>
  <si>
    <t>Program Efficiency Ratio</t>
  </si>
  <si>
    <t>Fundraising Efficiency
(cost to raise $1)</t>
  </si>
  <si>
    <t>Mgmt &amp; General Ratio</t>
  </si>
  <si>
    <t>Plan vs. Prior Year Actual</t>
  </si>
  <si>
    <t>Metric</t>
  </si>
  <si>
    <t>Current Plan</t>
  </si>
  <si>
    <t>Prior Year Actual</t>
  </si>
  <si>
    <t>Variance ($)</t>
  </si>
  <si>
    <t>Variance (%)</t>
  </si>
  <si>
    <t>Prior Year Actual cells (blue) are paste-in. Enter last year's audited/actual figures to populate the variance.</t>
  </si>
  <si>
    <t>Revenue by Source</t>
  </si>
  <si>
    <t>Grants</t>
  </si>
  <si>
    <t>Contributions/Donations</t>
  </si>
  <si>
    <t>Program Service Fees</t>
  </si>
  <si>
    <t>Special Events (net)</t>
  </si>
  <si>
    <t>Investment/Other</t>
  </si>
  <si>
    <t>Total Expenses by Program Category</t>
  </si>
  <si>
    <t>Instructions</t>
  </si>
  <si>
    <t>Define Data Inputs</t>
  </si>
  <si>
    <t>Field Legend</t>
  </si>
  <si>
    <t>Input Cell</t>
  </si>
  <si>
    <t>Output</t>
  </si>
  <si>
    <t>Non-Profit Organization Financial Planning Workbook - Powered by Prolytics Consulting Group</t>
  </si>
  <si>
    <t>Funding Reporting — revenue, expense, and surplus totals rolled up by Program Category (single dimension), pulled automatically from Input.</t>
  </si>
  <si>
    <t>Funding Summary — a two-dimension rollup of Total Revenue and Total Expenses by Program Category x Fund Type, pulled automatically from Input.</t>
  </si>
  <si>
    <t>Dashboard — organization-wide KPI cards, a Plan vs. Prior Year Actual comparison, and charts. Paste last year's actuals into the highlighted cells to populate the comparison.</t>
  </si>
  <si>
    <t>Input — one row per Program/Fund. Enter revenue by source and expenses by functional category here</t>
  </si>
  <si>
    <t>Input — Everything else in the workbook calculates from this tab.</t>
  </si>
  <si>
    <t>Funding Reporting</t>
  </si>
  <si>
    <t>Dashboard</t>
  </si>
  <si>
    <t xml:space="preserve">Controls — pick-list values (Program Category, Fund Type) used for data validation dropdowns on the Input tab. </t>
  </si>
  <si>
    <t>Controls — Edit these lists if your organization uses different categories.</t>
  </si>
  <si>
    <t>Formula Reference</t>
  </si>
  <si>
    <t>Total Revenue/Funding — grants, contributions, program service fees, net special event revenue, and investment/other income, by program.</t>
  </si>
  <si>
    <t>Program Efficiency Ratio — Program Expenses ÷ Total Expenses. A commonly cited non-profit health benchmark (many funders look for 65-75%+).</t>
  </si>
  <si>
    <t>Fundraising Efficiency (cost to raise $1) — Fundraising Expenses ÷ (Contributions + Grants + Net Event Revenue). Lower is more efficient.</t>
  </si>
  <si>
    <t>Operating Margin % — Net Surplus/(Deficit) ÷ Total Revenue.</t>
  </si>
  <si>
    <t>Cost per Unit of Service — Program Expenses ÷ Units of Service delivered (e.g., clients served, meals delivered) — a program-level cost-efficiency indicator.</t>
  </si>
  <si>
    <t>Year: 2023</t>
  </si>
  <si>
    <t>Period: February</t>
  </si>
  <si>
    <t>Date: Aug 31, 2026 1:11 AM</t>
  </si>
  <si>
    <t>Planning Input — Program/ Fund Planning Detail</t>
  </si>
  <si>
    <t>Controls - Pick Lists</t>
  </si>
  <si>
    <t>Funding Reporting - Rollup by Program Category</t>
  </si>
  <si>
    <t>Revenue Source</t>
  </si>
  <si>
    <t>Amount ($)</t>
  </si>
  <si>
    <t>% of Total</t>
  </si>
  <si>
    <t>Grant Revenue</t>
  </si>
  <si>
    <t>Contribution / Donation Revenue</t>
  </si>
  <si>
    <t>Special Event Revenue, net</t>
  </si>
  <si>
    <t>Investment / Other Revenue</t>
  </si>
  <si>
    <t>TOTAL REVENUE</t>
  </si>
  <si>
    <t>Expenses by Function</t>
  </si>
  <si>
    <t>Functional Expense Category</t>
  </si>
  <si>
    <t>Program Services</t>
  </si>
  <si>
    <t>Management &amp; General</t>
  </si>
  <si>
    <t>Fundraising</t>
  </si>
  <si>
    <t>TOTAL EXPENSES</t>
  </si>
  <si>
    <t>Results</t>
  </si>
  <si>
    <t>Net Surplus / (Deficit) ($)</t>
  </si>
  <si>
    <t>Key Ratios &amp; Efficiency Metrics</t>
  </si>
  <si>
    <t>Value</t>
  </si>
  <si>
    <t>Basis / Note</t>
  </si>
  <si>
    <t>Program expense ratio</t>
  </si>
  <si>
    <t>Program services ÷ total expenses</t>
  </si>
  <si>
    <t>Management &amp; general ratio</t>
  </si>
  <si>
    <t>M&amp;G ÷ total expenses</t>
  </si>
  <si>
    <t>Fundraising expense ratio</t>
  </si>
  <si>
    <t>Fundraising ÷ total expenses</t>
  </si>
  <si>
    <t>Fundraising efficiency (x)</t>
  </si>
  <si>
    <t>$ of contributions + events raised per $1 of fundraising expense</t>
  </si>
  <si>
    <t>Contributed revenue reliance</t>
  </si>
  <si>
    <t>Grants + contributions ÷ total revenue</t>
  </si>
  <si>
    <t>Total units of service (#)</t>
  </si>
  <si>
    <t>Mixed units — not comparable across program types</t>
  </si>
  <si>
    <t>Program cost per unit of service ($)</t>
  </si>
  <si>
    <t>Weighted average: program expenses ÷ total units</t>
  </si>
  <si>
    <t>Programs reported (#)</t>
  </si>
  <si>
    <t>Count of programs in Funding Reporting rollup</t>
  </si>
  <si>
    <t>Average revenue per program ($)</t>
  </si>
  <si>
    <t>Total revenue ÷ programs reported</t>
  </si>
  <si>
    <t>Programs in surplus (#)</t>
  </si>
  <si>
    <t>Net surplus greater than zero</t>
  </si>
  <si>
    <t>Revenue &amp; Expenses by Fund Type</t>
  </si>
  <si>
    <t>Revenue ($)</t>
  </si>
  <si>
    <t>Expenses ($)</t>
  </si>
  <si>
    <t>Net ($)</t>
  </si>
  <si>
    <t>Margin %</t>
  </si>
  <si>
    <t>% of Revenue</t>
  </si>
  <si>
    <t>Performance by Program Category</t>
  </si>
  <si>
    <t>AI Generated Financial Summary</t>
  </si>
  <si>
    <t>■  Teal text — a link that pulls a value from another tab.</t>
  </si>
  <si>
    <t>Sources: Input, Funding Reporting, Funding Summary tabs. All figures formula-linked (teal = cross-sheet link).</t>
  </si>
  <si>
    <t>Using ProLytics's Excel Templates</t>
  </si>
  <si>
    <t xml:space="preserve">Please note; for this sample report the Year, Period and Scenario parameters are fixed, but would be entirely customizable </t>
  </si>
  <si>
    <t>Please note; for this sample report the Year, Period and Scenario parameters are fixed, but would be entirely customizable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</si>
</sst>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;\(#,##0\);\-"/>
    <numFmt numFmtId="165" formatCode="\$#,##0;&quot;($&quot;#,##0\);\-"/>
    <numFmt numFmtId="166" formatCode="0.0%;\(0.0%\);\-"/>
    <numFmt numFmtId="167" formatCode="\$0.00"/>
    <numFmt numFmtId="168" formatCode="#;\-#;&quot;&quot;"/>
    <numFmt numFmtId="169" formatCode="_(* #,##0_);_(* \(#,##0\);_(* &quot;-&quot;_)"/>
    <numFmt numFmtId="170" formatCode="\ @"/>
    <numFmt numFmtId="171" formatCode="_(* #,##0_);_(* \(#,##0\);_(* &quot;-&quot;_);\ \ &quot;•&quot;\ @"/>
    <numFmt numFmtId="172" formatCode="_(* #,##0_);_(* \(#,##0\);_(* &quot;-&quot;_);_(@_)"/>
    <numFmt numFmtId="173" formatCode="0.0%"/>
    <numFmt numFmtId="174" formatCode="0.0\x"/>
    <numFmt numFmtId="175" formatCode="_(* #,##0.00_);_(* \(#,##0.00\);_(* &quot;-&quot;_);_(@_)"/>
  </numFmts>
  <fonts count="3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4E78"/>
      <name val="Arial"/>
      <family val="2"/>
    </font>
    <font>
      <i/>
      <sz val="10"/>
      <color rgb="FF595959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4"/>
      <color rgb="FF1F4E78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22"/>
      <color theme="0"/>
      <name val="Libre Franklin"/>
    </font>
    <font>
      <sz val="9"/>
      <color rgb="FF7B766F"/>
      <name val="Arial"/>
      <family val="2"/>
    </font>
    <font>
      <sz val="14"/>
      <color theme="0"/>
      <name val="Libre Franklin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70C0"/>
      <name val="Arial"/>
      <family val="2"/>
    </font>
    <font>
      <i/>
      <sz val="9"/>
      <color rgb="FF7B766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charset val="1"/>
    </font>
    <font>
      <i/>
      <sz val="9"/>
      <color rgb="FF59595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8"/>
      <color rgb="FF1F6FB2"/>
      <name val="Libre Franklin"/>
    </font>
    <font>
      <sz val="10"/>
      <color rgb="FF17656E"/>
      <name val="Arial"/>
      <family val="2"/>
    </font>
    <font>
      <b/>
      <sz val="16"/>
      <color rgb="FF1F4E79"/>
      <name val="Arial"/>
      <family val="2"/>
    </font>
    <font>
      <sz val="11"/>
      <color rgb="FF17656E"/>
      <name val="Calibri"/>
      <family val="2"/>
    </font>
    <font>
      <sz val="9"/>
      <color rgb="FF17656E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F2F2F2"/>
        <bgColor rgb="FFF2F2F2"/>
      </patternFill>
    </fill>
    <fill>
      <patternFill patternType="solid">
        <fgColor rgb="FFBFE4FF"/>
        <bgColor rgb="FFBFE4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rgb="FFBFE4FF"/>
      </patternFill>
    </fill>
    <fill>
      <patternFill patternType="solid">
        <fgColor theme="0"/>
        <bgColor rgb="FFBFE4FF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F6FB2"/>
        <bgColor indexed="64"/>
      </patternFill>
    </fill>
    <fill>
      <patternFill patternType="solid">
        <fgColor rgb="FF1A5A91"/>
        <bgColor indexed="64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D8D8D8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5">
    <xf numFmtId="0" fontId="0" fillId="0" borderId="0"/>
    <xf numFmtId="9" fontId="1" fillId="0" borderId="0" applyBorder="0" applyAlignment="0" applyProtection="0"/>
    <xf numFmtId="0" fontId="1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 inden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/>
    <xf numFmtId="164" fontId="6" fillId="3" borderId="1" xfId="0" applyNumberFormat="1" applyFont="1" applyFill="1" applyBorder="1"/>
    <xf numFmtId="165" fontId="7" fillId="4" borderId="1" xfId="0" applyNumberFormat="1" applyFont="1" applyFill="1" applyBorder="1"/>
    <xf numFmtId="0" fontId="10" fillId="0" borderId="0" xfId="0" applyFont="1"/>
    <xf numFmtId="169" fontId="13" fillId="6" borderId="0" xfId="2" applyNumberFormat="1" applyFont="1" applyFill="1" applyAlignment="1">
      <alignment vertical="center"/>
    </xf>
    <xf numFmtId="0" fontId="11" fillId="0" borderId="0" xfId="2"/>
    <xf numFmtId="170" fontId="15" fillId="6" borderId="2" xfId="2" applyNumberFormat="1" applyFont="1" applyFill="1" applyBorder="1" applyAlignment="1">
      <alignment horizontal="left" vertical="center"/>
    </xf>
    <xf numFmtId="170" fontId="16" fillId="6" borderId="2" xfId="2" applyNumberFormat="1" applyFont="1" applyFill="1" applyBorder="1" applyAlignment="1">
      <alignment horizontal="left" vertical="center"/>
    </xf>
    <xf numFmtId="171" fontId="16" fillId="6" borderId="2" xfId="2" applyNumberFormat="1" applyFont="1" applyFill="1" applyBorder="1" applyAlignment="1">
      <alignment horizontal="left" vertical="center"/>
    </xf>
    <xf numFmtId="169" fontId="18" fillId="6" borderId="0" xfId="2" applyNumberFormat="1" applyFont="1" applyFill="1" applyAlignment="1">
      <alignment vertical="center"/>
    </xf>
    <xf numFmtId="0" fontId="17" fillId="7" borderId="3" xfId="0" applyFont="1" applyFill="1" applyBorder="1" applyAlignment="1">
      <alignment horizontal="left" vertical="center"/>
    </xf>
    <xf numFmtId="172" fontId="17" fillId="7" borderId="3" xfId="0" applyNumberFormat="1" applyFont="1" applyFill="1" applyBorder="1" applyAlignment="1">
      <alignment horizontal="left" vertical="center"/>
    </xf>
    <xf numFmtId="10" fontId="1" fillId="0" borderId="3" xfId="1" applyNumberFormat="1" applyBorder="1" applyAlignment="1">
      <alignment horizontal="right" vertical="center" shrinkToFit="1"/>
    </xf>
    <xf numFmtId="172" fontId="19" fillId="9" borderId="3" xfId="0" applyNumberFormat="1" applyFont="1" applyFill="1" applyBorder="1" applyAlignment="1">
      <alignment horizontal="left" vertical="center"/>
    </xf>
    <xf numFmtId="172" fontId="20" fillId="9" borderId="3" xfId="0" applyNumberFormat="1" applyFont="1" applyFill="1" applyBorder="1" applyAlignment="1">
      <alignment horizontal="left" vertical="center"/>
    </xf>
    <xf numFmtId="10" fontId="10" fillId="8" borderId="3" xfId="1" applyNumberFormat="1" applyFont="1" applyFill="1" applyBorder="1" applyAlignment="1">
      <alignment horizontal="right" vertical="center"/>
    </xf>
    <xf numFmtId="172" fontId="19" fillId="10" borderId="3" xfId="0" applyNumberFormat="1" applyFont="1" applyFill="1" applyBorder="1" applyAlignment="1">
      <alignment horizontal="left" vertical="center"/>
    </xf>
    <xf numFmtId="9" fontId="1" fillId="11" borderId="2" xfId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165" fontId="9" fillId="5" borderId="1" xfId="0" applyNumberFormat="1" applyFont="1" applyFill="1" applyBorder="1" applyAlignment="1">
      <alignment horizontal="center" vertical="center"/>
    </xf>
    <xf numFmtId="166" fontId="9" fillId="5" borderId="1" xfId="0" applyNumberFormat="1" applyFont="1" applyFill="1" applyBorder="1" applyAlignment="1">
      <alignment horizontal="center" vertical="center"/>
    </xf>
    <xf numFmtId="167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0" fillId="0" borderId="8" xfId="0" applyBorder="1"/>
    <xf numFmtId="0" fontId="22" fillId="0" borderId="0" xfId="0" applyFont="1"/>
    <xf numFmtId="0" fontId="23" fillId="0" borderId="0" xfId="0" applyFont="1"/>
    <xf numFmtId="44" fontId="23" fillId="0" borderId="0" xfId="4" applyFont="1"/>
    <xf numFmtId="0" fontId="24" fillId="0" borderId="0" xfId="0" applyFont="1"/>
    <xf numFmtId="172" fontId="24" fillId="0" borderId="0" xfId="4" applyNumberFormat="1" applyFont="1"/>
    <xf numFmtId="173" fontId="24" fillId="0" borderId="0" xfId="1" applyNumberFormat="1" applyFont="1"/>
    <xf numFmtId="0" fontId="23" fillId="0" borderId="1" xfId="0" applyFont="1" applyBorder="1"/>
    <xf numFmtId="173" fontId="23" fillId="0" borderId="1" xfId="1" applyNumberFormat="1" applyFont="1" applyBorder="1"/>
    <xf numFmtId="0" fontId="24" fillId="12" borderId="1" xfId="0" applyFont="1" applyFill="1" applyBorder="1"/>
    <xf numFmtId="172" fontId="24" fillId="12" borderId="1" xfId="4" applyNumberFormat="1" applyFont="1" applyFill="1" applyBorder="1"/>
    <xf numFmtId="173" fontId="24" fillId="12" borderId="1" xfId="1" applyNumberFormat="1" applyFont="1" applyFill="1" applyBorder="1"/>
    <xf numFmtId="173" fontId="23" fillId="0" borderId="1" xfId="0" applyNumberFormat="1" applyFont="1" applyBorder="1"/>
    <xf numFmtId="173" fontId="24" fillId="12" borderId="1" xfId="0" applyNumberFormat="1" applyFont="1" applyFill="1" applyBorder="1"/>
    <xf numFmtId="173" fontId="23" fillId="0" borderId="1" xfId="3" applyNumberFormat="1" applyFont="1" applyBorder="1"/>
    <xf numFmtId="0" fontId="22" fillId="0" borderId="1" xfId="0" applyFont="1" applyBorder="1" applyAlignment="1">
      <alignment horizontal="left"/>
    </xf>
    <xf numFmtId="174" fontId="23" fillId="0" borderId="1" xfId="3" applyNumberFormat="1" applyFont="1" applyBorder="1"/>
    <xf numFmtId="175" fontId="23" fillId="0" borderId="1" xfId="3" applyNumberFormat="1" applyFont="1" applyBorder="1"/>
    <xf numFmtId="172" fontId="23" fillId="0" borderId="1" xfId="3" applyNumberFormat="1" applyFont="1" applyBorder="1"/>
    <xf numFmtId="3" fontId="23" fillId="0" borderId="1" xfId="3" applyNumberFormat="1" applyFont="1" applyBorder="1"/>
    <xf numFmtId="172" fontId="23" fillId="0" borderId="1" xfId="0" applyNumberFormat="1" applyFont="1" applyBorder="1"/>
    <xf numFmtId="172" fontId="24" fillId="12" borderId="1" xfId="0" applyNumberFormat="1" applyFont="1" applyFill="1" applyBorder="1"/>
    <xf numFmtId="3" fontId="24" fillId="12" borderId="1" xfId="0" applyNumberFormat="1" applyFont="1" applyFill="1" applyBorder="1"/>
    <xf numFmtId="168" fontId="12" fillId="13" borderId="0" xfId="2" applyNumberFormat="1" applyFont="1" applyFill="1" applyAlignment="1">
      <alignment horizontal="left" vertical="center"/>
    </xf>
    <xf numFmtId="168" fontId="14" fillId="13" borderId="0" xfId="2" applyNumberFormat="1" applyFont="1" applyFill="1" applyAlignment="1">
      <alignment horizontal="left" vertical="center"/>
    </xf>
    <xf numFmtId="168" fontId="25" fillId="6" borderId="0" xfId="2" applyNumberFormat="1" applyFont="1" applyFill="1" applyAlignment="1">
      <alignment horizontal="left"/>
    </xf>
    <xf numFmtId="165" fontId="26" fillId="0" borderId="1" xfId="0" applyNumberFormat="1" applyFont="1" applyBorder="1"/>
    <xf numFmtId="0" fontId="26" fillId="0" borderId="0" xfId="0" applyFont="1"/>
    <xf numFmtId="0" fontId="8" fillId="14" borderId="0" xfId="0" applyFont="1" applyFill="1" applyAlignment="1">
      <alignment horizontal="center" vertical="center" wrapText="1"/>
    </xf>
    <xf numFmtId="0" fontId="27" fillId="0" borderId="0" xfId="0" applyFont="1"/>
    <xf numFmtId="0" fontId="8" fillId="14" borderId="1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165" fontId="26" fillId="0" borderId="0" xfId="0" applyNumberFormat="1" applyFont="1"/>
    <xf numFmtId="0" fontId="28" fillId="0" borderId="0" xfId="0" applyFont="1"/>
    <xf numFmtId="0" fontId="28" fillId="0" borderId="8" xfId="0" applyFont="1" applyBorder="1"/>
    <xf numFmtId="0" fontId="8" fillId="14" borderId="0" xfId="0" applyFont="1" applyFill="1" applyAlignment="1">
      <alignment horizontal="left"/>
    </xf>
    <xf numFmtId="0" fontId="8" fillId="14" borderId="1" xfId="0" applyFont="1" applyFill="1" applyBorder="1" applyAlignment="1">
      <alignment horizontal="center"/>
    </xf>
    <xf numFmtId="172" fontId="29" fillId="0" borderId="1" xfId="4" applyNumberFormat="1" applyFont="1" applyBorder="1"/>
    <xf numFmtId="44" fontId="8" fillId="14" borderId="0" xfId="4" applyFont="1" applyFill="1" applyAlignment="1">
      <alignment horizontal="left"/>
    </xf>
    <xf numFmtId="0" fontId="8" fillId="14" borderId="0" xfId="0" applyFont="1" applyFill="1" applyAlignment="1">
      <alignment horizontal="center"/>
    </xf>
    <xf numFmtId="3" fontId="29" fillId="0" borderId="1" xfId="3" applyNumberFormat="1" applyFont="1" applyBorder="1"/>
    <xf numFmtId="0" fontId="29" fillId="0" borderId="1" xfId="0" applyFont="1" applyBorder="1"/>
    <xf numFmtId="172" fontId="29" fillId="0" borderId="1" xfId="0" applyNumberFormat="1" applyFont="1" applyBorder="1"/>
    <xf numFmtId="173" fontId="29" fillId="0" borderId="1" xfId="0" applyNumberFormat="1" applyFont="1" applyBorder="1"/>
    <xf numFmtId="3" fontId="29" fillId="0" borderId="1" xfId="0" applyNumberFormat="1" applyFont="1" applyBorder="1"/>
    <xf numFmtId="0" fontId="8" fillId="14" borderId="5" xfId="0" applyFont="1" applyFill="1" applyBorder="1" applyAlignment="1">
      <alignment horizontal="left" vertical="center" wrapText="1"/>
    </xf>
    <xf numFmtId="0" fontId="8" fillId="14" borderId="6" xfId="0" applyFont="1" applyFill="1" applyBorder="1" applyAlignment="1">
      <alignment horizontal="left" vertical="center" wrapText="1"/>
    </xf>
    <xf numFmtId="0" fontId="8" fillId="14" borderId="7" xfId="0" applyFont="1" applyFill="1" applyBorder="1" applyAlignment="1">
      <alignment horizontal="left" vertical="center" wrapText="1"/>
    </xf>
  </cellXfs>
  <cellStyles count="5">
    <cellStyle name="Comma" xfId="3" builtinId="3"/>
    <cellStyle name="Currency" xfId="4" builtinId="4"/>
    <cellStyle name="Normal" xfId="0" builtinId="0"/>
    <cellStyle name="Normal 2" xfId="2" xr:uid="{7E5FE053-12C0-4579-9E8F-8CD967D86CF2}"/>
    <cellStyle name="Percent" xfId="1" builtinId="5"/>
  </cellStyles>
  <dxfs count="3">
    <dxf>
      <font>
        <color rgb="FF006100"/>
      </font>
    </dxf>
    <dxf>
      <font>
        <color rgb="FF9C0006"/>
      </font>
    </dxf>
    <dxf>
      <font>
        <color rgb="FFF2F2F2"/>
      </font>
      <fill>
        <patternFill patternType="none"/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C0504D"/>
      <rgbColor rgb="FFF2F2F2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2E75B6"/>
      <rgbColor rgb="FF4BACC6"/>
      <rgbColor rgb="FF9BBB59"/>
      <rgbColor rgb="FFFFCC00"/>
      <rgbColor rgb="FFFF9900"/>
      <rgbColor rgb="FFFF6600"/>
      <rgbColor rgb="FF8064A2"/>
      <rgbColor rgb="FF969696"/>
      <rgbColor rgb="FF003366"/>
      <rgbColor rgb="FF4F81BD"/>
      <rgbColor rgb="FF006100"/>
      <rgbColor rgb="FF333300"/>
      <rgbColor rgb="FF993300"/>
      <rgbColor rgb="FF993366"/>
      <rgbColor rgb="FF1F4E78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5D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Revenue by Source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F6FB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29AE-466B-AB3C-D78271E537DF}"/>
              </c:ext>
            </c:extLst>
          </c:dPt>
          <c:dPt>
            <c:idx val="1"/>
            <c:bubble3D val="0"/>
            <c:spPr>
              <a:solidFill>
                <a:srgbClr val="4E97D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29AE-466B-AB3C-D78271E537DF}"/>
              </c:ext>
            </c:extLst>
          </c:dPt>
          <c:dPt>
            <c:idx val="2"/>
            <c:bubble3D val="0"/>
            <c:spPr>
              <a:solidFill>
                <a:srgbClr val="7FB6E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29AE-466B-AB3C-D78271E537DF}"/>
              </c:ext>
            </c:extLst>
          </c:dPt>
          <c:dPt>
            <c:idx val="3"/>
            <c:bubble3D val="0"/>
            <c:spPr>
              <a:solidFill>
                <a:srgbClr val="A9CDE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29AE-466B-AB3C-D78271E537DF}"/>
              </c:ext>
            </c:extLst>
          </c:dPt>
          <c:dPt>
            <c:idx val="4"/>
            <c:bubble3D val="0"/>
            <c:spPr>
              <a:solidFill>
                <a:srgbClr val="1A5A9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29AE-466B-AB3C-D78271E537D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AE-466B-AB3C-D78271E537D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AE-466B-AB3C-D78271E537D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AE-466B-AB3C-D78271E537D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AE-466B-AB3C-D78271E537D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AE-466B-AB3C-D78271E537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Dashboard!$B$21:$B$25</c:f>
              <c:strCache>
                <c:ptCount val="5"/>
                <c:pt idx="0">
                  <c:v>Grants</c:v>
                </c:pt>
                <c:pt idx="1">
                  <c:v>Contributions/Donations</c:v>
                </c:pt>
                <c:pt idx="2">
                  <c:v>Program Service Fees</c:v>
                </c:pt>
                <c:pt idx="3">
                  <c:v>Special Events (net)</c:v>
                </c:pt>
                <c:pt idx="4">
                  <c:v>Investment/Other</c:v>
                </c:pt>
              </c:strCache>
            </c:strRef>
          </c:cat>
          <c:val>
            <c:numRef>
              <c:f>Dashboard!$C$21:$C$25</c:f>
              <c:numCache>
                <c:formatCode>\$#,##0;"($"#,##0\);\-</c:formatCode>
                <c:ptCount val="5"/>
                <c:pt idx="0">
                  <c:v>2195000</c:v>
                </c:pt>
                <c:pt idx="1">
                  <c:v>830000</c:v>
                </c:pt>
                <c:pt idx="2">
                  <c:v>165000</c:v>
                </c:pt>
                <c:pt idx="3">
                  <c:v>135000</c:v>
                </c:pt>
                <c:pt idx="4">
                  <c:v>27000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AE-466B-AB3C-D78271E53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Total Expenses by Program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'Funding Reporting'!$D$7</c:f>
              <c:strCache>
                <c:ptCount val="1"/>
                <c:pt idx="0">
                  <c:v>Total Expenses ($)</c:v>
                </c:pt>
              </c:strCache>
            </c:strRef>
          </c:tx>
          <c:spPr>
            <a:solidFill>
              <a:srgbClr val="1F6FB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'Funding Reporting'!$B$8:$B$12</c:f>
              <c:strCache>
                <c:ptCount val="5"/>
                <c:pt idx="0">
                  <c:v> Direct Service </c:v>
                </c:pt>
                <c:pt idx="1">
                  <c:v> Advocacy &amp; Policy </c:v>
                </c:pt>
                <c:pt idx="2">
                  <c:v> Education </c:v>
                </c:pt>
                <c:pt idx="3">
                  <c:v> Research </c:v>
                </c:pt>
                <c:pt idx="4">
                  <c:v> Community Outreach </c:v>
                </c:pt>
              </c:strCache>
            </c:strRef>
          </c:cat>
          <c:val>
            <c:numRef>
              <c:f>'Funding Reporting'!$D$8:$D$12</c:f>
              <c:numCache>
                <c:formatCode>_(* #,##0_);_(* \(#,##0\);_(* "-"_);_(@_)</c:formatCode>
                <c:ptCount val="5"/>
                <c:pt idx="0">
                  <c:v>1977000</c:v>
                </c:pt>
                <c:pt idx="1">
                  <c:v>205000</c:v>
                </c:pt>
                <c:pt idx="2">
                  <c:v>313000</c:v>
                </c:pt>
                <c:pt idx="3">
                  <c:v>0</c:v>
                </c:pt>
                <c:pt idx="4">
                  <c:v>540000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1-4585-9B6C-4FD78F117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476017"/>
        <c:axId val="40939835"/>
      </c:barChart>
      <c:catAx>
        <c:axId val="4147601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0939835"/>
        <c:crosses val="autoZero"/>
        <c:auto val="1"/>
        <c:lblAlgn val="ctr"/>
        <c:lblOffset val="100"/>
        <c:noMultiLvlLbl val="0"/>
      </c:catAx>
      <c:valAx>
        <c:axId val="409398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CA" sz="1000" b="1" strike="noStrike" spc="-1">
                    <a:solidFill>
                      <a:srgbClr val="000000"/>
                    </a:solidFill>
                    <a:latin typeface="Calibri"/>
                  </a:rPr>
                  <a:t>Total Expenses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147601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CA" sz="1800" b="1" strike="noStrike" spc="-1">
                <a:solidFill>
                  <a:srgbClr val="000000"/>
                </a:solidFill>
                <a:latin typeface="Calibri"/>
              </a:rPr>
              <a:t>Plan vs. Prior Year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Dashboard!$C$12</c:f>
              <c:strCache>
                <c:ptCount val="1"/>
                <c:pt idx="0">
                  <c:v>Current Plan</c:v>
                </c:pt>
              </c:strCache>
            </c:strRef>
          </c:tx>
          <c:spPr>
            <a:solidFill>
              <a:srgbClr val="1F6FB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Dashboard!$B$13:$B$15</c:f>
              <c:strCache>
                <c:ptCount val="3"/>
                <c:pt idx="0">
                  <c:v> Total Revenue </c:v>
                </c:pt>
                <c:pt idx="1">
                  <c:v> Total Expenses </c:v>
                </c:pt>
                <c:pt idx="2">
                  <c:v> Net Surplus/(Deficit) </c:v>
                </c:pt>
              </c:strCache>
            </c:strRef>
          </c:cat>
          <c:val>
            <c:numRef>
              <c:f>Dashboard!$C$13:$C$15</c:f>
              <c:numCache>
                <c:formatCode>_(* #,##0_);_(* \(#,##0\);_(* "-"_);_(@_)</c:formatCode>
                <c:ptCount val="3"/>
                <c:pt idx="0">
                  <c:v>3352000</c:v>
                </c:pt>
                <c:pt idx="1">
                  <c:v>3035000</c:v>
                </c:pt>
                <c:pt idx="2">
                  <c:v>317000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03-40A9-9872-3D1FAFE4EA3D}"/>
            </c:ext>
          </c:extLst>
        </c:ser>
        <c:ser>
          <c:idx val="1"/>
          <c:order val="1"/>
          <c:tx>
            <c:strRef>
              <c:f>Dashboard!$D$12</c:f>
              <c:strCache>
                <c:ptCount val="1"/>
                <c:pt idx="0">
                  <c:v>Prior Year Actual</c:v>
                </c:pt>
              </c:strCache>
            </c:strRef>
          </c:tx>
          <c:spPr>
            <a:solidFill>
              <a:srgbClr val="A9CDE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Dashboard!$B$13:$B$15</c:f>
              <c:strCache>
                <c:ptCount val="3"/>
                <c:pt idx="0">
                  <c:v> Total Revenue </c:v>
                </c:pt>
                <c:pt idx="1">
                  <c:v> Total Expenses </c:v>
                </c:pt>
                <c:pt idx="2">
                  <c:v> Net Surplus/(Deficit) </c:v>
                </c:pt>
              </c:strCache>
            </c:strRef>
          </c:cat>
          <c:val>
            <c:numRef>
              <c:f>Dashboard!$D$13:$D$15</c:f>
              <c:numCache>
                <c:formatCode>_(* #,##0_);_(* \(#,##0\);_(* "-"_);_(@_)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03-40A9-9872-3D1FAFE4E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52532"/>
        <c:axId val="68626664"/>
      </c:barChart>
      <c:catAx>
        <c:axId val="555525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8626664"/>
        <c:crosses val="autoZero"/>
        <c:auto val="1"/>
        <c:lblAlgn val="ctr"/>
        <c:lblOffset val="100"/>
        <c:noMultiLvlLbl val="0"/>
      </c:catAx>
      <c:valAx>
        <c:axId val="686266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555253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2</xdr:row>
      <xdr:rowOff>190499</xdr:rowOff>
    </xdr:from>
    <xdr:ext cx="1133475" cy="352425"/>
    <xdr:pic>
      <xdr:nvPicPr>
        <xdr:cNvPr id="5" name="image4.png">
          <a:extLst>
            <a:ext uri="{FF2B5EF4-FFF2-40B4-BE49-F238E27FC236}">
              <a16:creationId xmlns:a16="http://schemas.microsoft.com/office/drawing/2014/main" id="{2565F033-3BEC-4875-88AD-C6B23A43DF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44425" y="838199"/>
          <a:ext cx="1133475" cy="3524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431801</xdr:colOff>
      <xdr:row>1</xdr:row>
      <xdr:rowOff>190500</xdr:rowOff>
    </xdr:from>
    <xdr:ext cx="1268942" cy="391583"/>
    <xdr:pic>
      <xdr:nvPicPr>
        <xdr:cNvPr id="2" name="image4.png">
          <a:extLst>
            <a:ext uri="{FF2B5EF4-FFF2-40B4-BE49-F238E27FC236}">
              <a16:creationId xmlns:a16="http://schemas.microsoft.com/office/drawing/2014/main" id="{C173C886-4798-4D24-8932-DE0D29C7CC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18951" y="514350"/>
          <a:ext cx="1268942" cy="391583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563034</xdr:colOff>
      <xdr:row>1</xdr:row>
      <xdr:rowOff>174626</xdr:rowOff>
    </xdr:from>
    <xdr:ext cx="1268942" cy="391583"/>
    <xdr:pic>
      <xdr:nvPicPr>
        <xdr:cNvPr id="2" name="image4.png">
          <a:extLst>
            <a:ext uri="{FF2B5EF4-FFF2-40B4-BE49-F238E27FC236}">
              <a16:creationId xmlns:a16="http://schemas.microsoft.com/office/drawing/2014/main" id="{E54E7255-078A-4514-9F2F-FBD60B191E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31259" y="498476"/>
          <a:ext cx="1268942" cy="391583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143567</xdr:colOff>
      <xdr:row>1</xdr:row>
      <xdr:rowOff>99392</xdr:rowOff>
    </xdr:from>
    <xdr:ext cx="1268942" cy="391583"/>
    <xdr:pic>
      <xdr:nvPicPr>
        <xdr:cNvPr id="2" name="image4.png">
          <a:extLst>
            <a:ext uri="{FF2B5EF4-FFF2-40B4-BE49-F238E27FC236}">
              <a16:creationId xmlns:a16="http://schemas.microsoft.com/office/drawing/2014/main" id="{763A3F45-463C-496D-9009-CB9C756F80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86110" y="422414"/>
          <a:ext cx="1268942" cy="391583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212726</xdr:colOff>
      <xdr:row>1</xdr:row>
      <xdr:rowOff>133350</xdr:rowOff>
    </xdr:from>
    <xdr:ext cx="1268942" cy="391583"/>
    <xdr:pic>
      <xdr:nvPicPr>
        <xdr:cNvPr id="2" name="image4.png">
          <a:extLst>
            <a:ext uri="{FF2B5EF4-FFF2-40B4-BE49-F238E27FC236}">
              <a16:creationId xmlns:a16="http://schemas.microsoft.com/office/drawing/2014/main" id="{56000614-C30F-4320-86B2-CA657AB205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61951" y="457200"/>
          <a:ext cx="1268942" cy="391583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18360</xdr:rowOff>
    </xdr:from>
    <xdr:to>
      <xdr:col>8</xdr:col>
      <xdr:colOff>810000</xdr:colOff>
      <xdr:row>33</xdr:row>
      <xdr:rowOff>40320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26</xdr:row>
      <xdr:rowOff>18360</xdr:rowOff>
    </xdr:from>
    <xdr:to>
      <xdr:col>8</xdr:col>
      <xdr:colOff>810000</xdr:colOff>
      <xdr:row>41</xdr:row>
      <xdr:rowOff>39960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0</xdr:colOff>
      <xdr:row>42</xdr:row>
      <xdr:rowOff>18360</xdr:rowOff>
    </xdr:from>
    <xdr:to>
      <xdr:col>8</xdr:col>
      <xdr:colOff>810000</xdr:colOff>
      <xdr:row>57</xdr:row>
      <xdr:rowOff>40320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15</xdr:col>
      <xdr:colOff>127001</xdr:colOff>
      <xdr:row>1</xdr:row>
      <xdr:rowOff>190500</xdr:rowOff>
    </xdr:from>
    <xdr:ext cx="1268942" cy="391583"/>
    <xdr:pic>
      <xdr:nvPicPr>
        <xdr:cNvPr id="5" name="image4.png">
          <a:extLst>
            <a:ext uri="{FF2B5EF4-FFF2-40B4-BE49-F238E27FC236}">
              <a16:creationId xmlns:a16="http://schemas.microsoft.com/office/drawing/2014/main" id="{3FB31645-869C-4807-9C93-BB65CB251F9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823826" y="514350"/>
          <a:ext cx="1268942" cy="391583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114300</xdr:colOff>
      <xdr:row>1</xdr:row>
      <xdr:rowOff>152400</xdr:rowOff>
    </xdr:from>
    <xdr:ext cx="1268942" cy="391583"/>
    <xdr:pic>
      <xdr:nvPicPr>
        <xdr:cNvPr id="2" name="image4.png">
          <a:extLst>
            <a:ext uri="{FF2B5EF4-FFF2-40B4-BE49-F238E27FC236}">
              <a16:creationId xmlns:a16="http://schemas.microsoft.com/office/drawing/2014/main" id="{13499D25-E5C2-41DD-85BE-2E91079F6B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20675" y="476250"/>
          <a:ext cx="1268942" cy="391583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tho\Prolytics\Vena\PCS\Prolytics_Consulting_Group_Law_Firm_Profitability_Analysis_Template.xlsx" TargetMode="External"/><Relationship Id="rId1" Type="http://schemas.openxmlformats.org/officeDocument/2006/relationships/externalLinkPath" Target="Prolytics_Consulting_Group_Law_Firm_Profitability_Analysis_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Input"/>
      <sheetName val="Controls"/>
      <sheetName val="Profitability Reporting"/>
      <sheetName val="Profitability Summary "/>
      <sheetName val=" Profitability Dashboard"/>
      <sheetName val="vena.tmp.7EC47338204F4F1F"/>
      <sheetName val="_vena_process_variables"/>
    </sheetNames>
    <sheetDataSet>
      <sheetData sheetId="0"/>
      <sheetData sheetId="1">
        <row r="10">
          <cell r="C10" t="str">
            <v>00001 (Maryam Kha)</v>
          </cell>
          <cell r="D10" t="str">
            <v>Associate (Associate)</v>
          </cell>
          <cell r="E10" t="str">
            <v>100 (New York City NY)</v>
          </cell>
          <cell r="F10" t="str">
            <v>GENL (Civil Litigation and Trial)</v>
          </cell>
          <cell r="H10">
            <v>109.6</v>
          </cell>
          <cell r="I10">
            <v>22029.7</v>
          </cell>
          <cell r="J10">
            <v>201.00091240875915</v>
          </cell>
          <cell r="L10">
            <v>6405.0599821932001</v>
          </cell>
          <cell r="M10">
            <v>10521.5063220587</v>
          </cell>
          <cell r="N10">
            <v>154.43947357894072</v>
          </cell>
        </row>
        <row r="11">
          <cell r="C11" t="str">
            <v>00002 (Susie MacDonald)</v>
          </cell>
          <cell r="D11" t="str">
            <v>Paralegal</v>
          </cell>
          <cell r="E11" t="str">
            <v>100 (New York City NY)</v>
          </cell>
          <cell r="F11" t="str">
            <v>EL (Employment and Labor)</v>
          </cell>
          <cell r="H11">
            <v>140</v>
          </cell>
          <cell r="I11">
            <v>23168.6</v>
          </cell>
          <cell r="J11">
            <v>165.48999999999998</v>
          </cell>
          <cell r="L11">
            <v>7447.8933155266004</v>
          </cell>
          <cell r="M11">
            <v>4900.8185943335002</v>
          </cell>
          <cell r="N11">
            <v>88.205085070429277</v>
          </cell>
        </row>
        <row r="12">
          <cell r="C12" t="str">
            <v>00003 (Desiree James)</v>
          </cell>
          <cell r="D12" t="str">
            <v>Paralegal</v>
          </cell>
          <cell r="E12" t="str">
            <v>100 (New York City NY)</v>
          </cell>
          <cell r="F12" t="str">
            <v>EL (Employment and Labor)</v>
          </cell>
          <cell r="H12">
            <v>20</v>
          </cell>
          <cell r="I12">
            <v>4161</v>
          </cell>
          <cell r="J12">
            <v>208.05</v>
          </cell>
          <cell r="L12">
            <v>1042.1580388915399</v>
          </cell>
          <cell r="M12">
            <v>3015.6723861550699</v>
          </cell>
          <cell r="N12">
            <v>202.89152125233051</v>
          </cell>
        </row>
        <row r="13">
          <cell r="C13" t="str">
            <v>00004 (Jean Dough)</v>
          </cell>
          <cell r="D13" t="str">
            <v>Partner (Partner)</v>
          </cell>
          <cell r="E13" t="str">
            <v>100 (New York City NY)</v>
          </cell>
          <cell r="F13" t="str">
            <v>GIS (Global Insurance Services)</v>
          </cell>
          <cell r="H13">
            <v>152.6</v>
          </cell>
          <cell r="I13">
            <v>27710</v>
          </cell>
          <cell r="J13">
            <v>181.58584534731324</v>
          </cell>
          <cell r="L13">
            <v>8142.1580388915399</v>
          </cell>
          <cell r="M13">
            <v>3015.6723861550699</v>
          </cell>
          <cell r="N13">
            <v>73.118154816819199</v>
          </cell>
        </row>
        <row r="14">
          <cell r="C14" t="str">
            <v>00005 (Andrew Evans)</v>
          </cell>
          <cell r="D14" t="str">
            <v>Partner (Partner)</v>
          </cell>
          <cell r="E14" t="str">
            <v>100 (New York City NY)</v>
          </cell>
          <cell r="F14" t="str">
            <v>GENL (Civil Litigation and Trial)</v>
          </cell>
          <cell r="H14">
            <v>138.80000000000001</v>
          </cell>
          <cell r="I14">
            <v>34651.15</v>
          </cell>
          <cell r="J14">
            <v>249.6480547550432</v>
          </cell>
          <cell r="L14">
            <v>21627.344025549301</v>
          </cell>
          <cell r="M14">
            <v>6785.9648025119504</v>
          </cell>
          <cell r="N14">
            <v>204.70683593704069</v>
          </cell>
        </row>
        <row r="15">
          <cell r="C15" t="str">
            <v>00006 (Thomas Kind)</v>
          </cell>
          <cell r="D15" t="str">
            <v>Partner (Partner)</v>
          </cell>
          <cell r="E15" t="str">
            <v>100 (New York City NY)</v>
          </cell>
          <cell r="F15" t="str">
            <v>GENL (Civil Litigation and Trial)</v>
          </cell>
          <cell r="H15">
            <v>148.6</v>
          </cell>
          <cell r="I15">
            <v>34975.4</v>
          </cell>
          <cell r="J15">
            <v>235.36608344549128</v>
          </cell>
          <cell r="L15">
            <v>15967.559982193199</v>
          </cell>
          <cell r="M15">
            <v>10277.2817136431</v>
          </cell>
          <cell r="N15">
            <v>176.61400872029813</v>
          </cell>
        </row>
        <row r="16">
          <cell r="C16" t="str">
            <v>00007 (Elizabeth Arrows)</v>
          </cell>
          <cell r="D16" t="str">
            <v>Associate (Associate)</v>
          </cell>
          <cell r="E16" t="str">
            <v>100 (New York City NY)</v>
          </cell>
          <cell r="F16" t="str">
            <v>GIS (Global Insurance Services)</v>
          </cell>
          <cell r="H16">
            <v>182</v>
          </cell>
          <cell r="I16">
            <v>39154.5</v>
          </cell>
          <cell r="J16">
            <v>215.13461538461539</v>
          </cell>
          <cell r="L16">
            <v>21627.344025549301</v>
          </cell>
          <cell r="M16">
            <v>6785.9648025119504</v>
          </cell>
          <cell r="N16">
            <v>156.11708147286402</v>
          </cell>
        </row>
        <row r="17">
          <cell r="C17" t="str">
            <v>00008 (Ashley Ha)</v>
          </cell>
          <cell r="D17" t="str">
            <v>Paralegal</v>
          </cell>
          <cell r="E17" t="str">
            <v>100 (New York City NY)</v>
          </cell>
          <cell r="F17" t="str">
            <v>FIRM (Firm)</v>
          </cell>
          <cell r="H17">
            <v>111.7</v>
          </cell>
          <cell r="I17">
            <v>22317.5</v>
          </cell>
          <cell r="J17">
            <v>199.79856759176366</v>
          </cell>
          <cell r="L17">
            <v>24252.344025549301</v>
          </cell>
          <cell r="M17">
            <v>12162.4279218215</v>
          </cell>
          <cell r="N17">
            <v>326.00512038827929</v>
          </cell>
        </row>
        <row r="18">
          <cell r="C18" t="str">
            <v>00009 (Jeremy Grant)</v>
          </cell>
          <cell r="D18" t="str">
            <v>Partner (Partner)</v>
          </cell>
          <cell r="E18" t="str">
            <v>100 (New York City NY)</v>
          </cell>
          <cell r="F18" t="str">
            <v>EL (Employment and Labor)</v>
          </cell>
          <cell r="H18">
            <v>106.8</v>
          </cell>
          <cell r="I18">
            <v>10790.85</v>
          </cell>
          <cell r="J18">
            <v>101.03792134831461</v>
          </cell>
          <cell r="L18">
            <v>10500</v>
          </cell>
          <cell r="M18">
            <v>9578.9332179695593</v>
          </cell>
          <cell r="N18">
            <v>188.00499267761759</v>
          </cell>
        </row>
        <row r="19">
          <cell r="C19" t="str">
            <v>00010 (Aaron Gould)</v>
          </cell>
          <cell r="D19" t="str">
            <v>Administration (Administration)</v>
          </cell>
          <cell r="E19" t="str">
            <v>100 (New York City NY)</v>
          </cell>
          <cell r="F19" t="str">
            <v>ADMN (Administrative)</v>
          </cell>
          <cell r="H19">
            <v>141.19999999999999</v>
          </cell>
          <cell r="I19">
            <v>28068</v>
          </cell>
          <cell r="J19">
            <v>198.78186968838529</v>
          </cell>
          <cell r="L19">
            <v>17717.559982193201</v>
          </cell>
          <cell r="M19">
            <v>4900.8185943335002</v>
          </cell>
          <cell r="N19">
            <v>160.18681711421178</v>
          </cell>
        </row>
        <row r="20">
          <cell r="J20">
            <v>0</v>
          </cell>
          <cell r="N20">
            <v>0</v>
          </cell>
        </row>
        <row r="21">
          <cell r="J21">
            <v>0</v>
          </cell>
          <cell r="N21">
            <v>0</v>
          </cell>
        </row>
        <row r="22">
          <cell r="J22">
            <v>0</v>
          </cell>
          <cell r="N22">
            <v>0</v>
          </cell>
        </row>
        <row r="23">
          <cell r="J23">
            <v>0</v>
          </cell>
          <cell r="N23">
            <v>0</v>
          </cell>
        </row>
        <row r="24">
          <cell r="J24">
            <v>0</v>
          </cell>
          <cell r="N24">
            <v>0</v>
          </cell>
        </row>
        <row r="25">
          <cell r="J25">
            <v>0</v>
          </cell>
          <cell r="N25">
            <v>0</v>
          </cell>
        </row>
        <row r="26">
          <cell r="J26">
            <v>0</v>
          </cell>
          <cell r="N26">
            <v>0</v>
          </cell>
        </row>
        <row r="27">
          <cell r="J27">
            <v>0</v>
          </cell>
          <cell r="N27">
            <v>0</v>
          </cell>
        </row>
        <row r="28">
          <cell r="J28">
            <v>0</v>
          </cell>
          <cell r="N28">
            <v>0</v>
          </cell>
        </row>
        <row r="29">
          <cell r="J29">
            <v>0</v>
          </cell>
          <cell r="N29">
            <v>0</v>
          </cell>
        </row>
        <row r="30">
          <cell r="J30">
            <v>0</v>
          </cell>
          <cell r="N30">
            <v>0</v>
          </cell>
        </row>
        <row r="31">
          <cell r="J31">
            <v>0</v>
          </cell>
          <cell r="N31">
            <v>0</v>
          </cell>
        </row>
        <row r="32">
          <cell r="J32">
            <v>0</v>
          </cell>
          <cell r="N32">
            <v>0</v>
          </cell>
        </row>
        <row r="33">
          <cell r="J33">
            <v>0</v>
          </cell>
          <cell r="N33">
            <v>0</v>
          </cell>
        </row>
        <row r="34">
          <cell r="J34">
            <v>0</v>
          </cell>
          <cell r="N34">
            <v>0</v>
          </cell>
        </row>
        <row r="35">
          <cell r="J35">
            <v>0</v>
          </cell>
          <cell r="N35">
            <v>0</v>
          </cell>
        </row>
        <row r="36">
          <cell r="J36">
            <v>0</v>
          </cell>
          <cell r="N36">
            <v>0</v>
          </cell>
        </row>
        <row r="37">
          <cell r="J37">
            <v>0</v>
          </cell>
          <cell r="N37">
            <v>0</v>
          </cell>
        </row>
        <row r="38">
          <cell r="J38">
            <v>0</v>
          </cell>
          <cell r="N38">
            <v>0</v>
          </cell>
        </row>
        <row r="39">
          <cell r="J39">
            <v>0</v>
          </cell>
          <cell r="N39">
            <v>0</v>
          </cell>
        </row>
        <row r="40">
          <cell r="J40">
            <v>0</v>
          </cell>
          <cell r="N40">
            <v>0</v>
          </cell>
        </row>
        <row r="41">
          <cell r="J41">
            <v>0</v>
          </cell>
          <cell r="N41">
            <v>0</v>
          </cell>
        </row>
        <row r="42">
          <cell r="J42">
            <v>0</v>
          </cell>
          <cell r="N42">
            <v>0</v>
          </cell>
        </row>
        <row r="43">
          <cell r="J43">
            <v>0</v>
          </cell>
          <cell r="N43">
            <v>0</v>
          </cell>
        </row>
        <row r="44">
          <cell r="J44">
            <v>0</v>
          </cell>
          <cell r="N44">
            <v>0</v>
          </cell>
        </row>
        <row r="45">
          <cell r="J45">
            <v>0</v>
          </cell>
          <cell r="N45">
            <v>0</v>
          </cell>
        </row>
        <row r="46">
          <cell r="J46">
            <v>0</v>
          </cell>
          <cell r="N46">
            <v>0</v>
          </cell>
        </row>
        <row r="47">
          <cell r="J47">
            <v>0</v>
          </cell>
          <cell r="N47">
            <v>0</v>
          </cell>
        </row>
        <row r="48">
          <cell r="J48">
            <v>0</v>
          </cell>
          <cell r="N48">
            <v>0</v>
          </cell>
        </row>
        <row r="49">
          <cell r="J49">
            <v>0</v>
          </cell>
          <cell r="N49">
            <v>0</v>
          </cell>
        </row>
        <row r="50">
          <cell r="J50">
            <v>0</v>
          </cell>
          <cell r="N50">
            <v>0</v>
          </cell>
        </row>
        <row r="51">
          <cell r="J51">
            <v>0</v>
          </cell>
          <cell r="N51">
            <v>0</v>
          </cell>
        </row>
        <row r="52">
          <cell r="J52">
            <v>0</v>
          </cell>
          <cell r="N52">
            <v>0</v>
          </cell>
        </row>
        <row r="53">
          <cell r="J53">
            <v>0</v>
          </cell>
          <cell r="N53">
            <v>0</v>
          </cell>
        </row>
        <row r="54">
          <cell r="J54">
            <v>0</v>
          </cell>
          <cell r="N54">
            <v>0</v>
          </cell>
        </row>
        <row r="55">
          <cell r="J55">
            <v>0</v>
          </cell>
          <cell r="N55">
            <v>0</v>
          </cell>
        </row>
        <row r="56">
          <cell r="J56">
            <v>0</v>
          </cell>
          <cell r="N56">
            <v>0</v>
          </cell>
        </row>
        <row r="57">
          <cell r="J57">
            <v>0</v>
          </cell>
          <cell r="N57">
            <v>0</v>
          </cell>
        </row>
        <row r="58">
          <cell r="J58">
            <v>0</v>
          </cell>
          <cell r="N58">
            <v>0</v>
          </cell>
        </row>
        <row r="59">
          <cell r="J59">
            <v>0</v>
          </cell>
          <cell r="N59">
            <v>0</v>
          </cell>
        </row>
        <row r="60">
          <cell r="J60">
            <v>0</v>
          </cell>
          <cell r="N60">
            <v>0</v>
          </cell>
        </row>
        <row r="61">
          <cell r="J61">
            <v>0</v>
          </cell>
          <cell r="N61">
            <v>0</v>
          </cell>
        </row>
        <row r="62">
          <cell r="J62">
            <v>0</v>
          </cell>
          <cell r="N62">
            <v>0</v>
          </cell>
        </row>
        <row r="63">
          <cell r="J63">
            <v>0</v>
          </cell>
          <cell r="N63">
            <v>0</v>
          </cell>
        </row>
        <row r="64">
          <cell r="J64">
            <v>0</v>
          </cell>
          <cell r="N64">
            <v>0</v>
          </cell>
        </row>
        <row r="65">
          <cell r="J65">
            <v>0</v>
          </cell>
          <cell r="N65">
            <v>0</v>
          </cell>
        </row>
        <row r="66">
          <cell r="J66">
            <v>0</v>
          </cell>
          <cell r="N66">
            <v>0</v>
          </cell>
        </row>
        <row r="67">
          <cell r="J67">
            <v>0</v>
          </cell>
          <cell r="N67">
            <v>0</v>
          </cell>
        </row>
        <row r="68">
          <cell r="J68">
            <v>0</v>
          </cell>
          <cell r="N68">
            <v>0</v>
          </cell>
        </row>
        <row r="69">
          <cell r="J69">
            <v>0</v>
          </cell>
          <cell r="N69">
            <v>0</v>
          </cell>
        </row>
        <row r="70">
          <cell r="J70">
            <v>0</v>
          </cell>
          <cell r="N70">
            <v>0</v>
          </cell>
        </row>
        <row r="71">
          <cell r="J71">
            <v>0</v>
          </cell>
          <cell r="N71">
            <v>0</v>
          </cell>
        </row>
        <row r="72">
          <cell r="J72">
            <v>0</v>
          </cell>
          <cell r="N72">
            <v>0</v>
          </cell>
        </row>
        <row r="73">
          <cell r="J73">
            <v>0</v>
          </cell>
          <cell r="N73">
            <v>0</v>
          </cell>
        </row>
        <row r="74">
          <cell r="J74">
            <v>0</v>
          </cell>
          <cell r="N74">
            <v>0</v>
          </cell>
        </row>
        <row r="75">
          <cell r="J75">
            <v>0</v>
          </cell>
          <cell r="N75">
            <v>0</v>
          </cell>
        </row>
        <row r="76">
          <cell r="J76">
            <v>0</v>
          </cell>
          <cell r="N76">
            <v>0</v>
          </cell>
        </row>
        <row r="77">
          <cell r="J77">
            <v>0</v>
          </cell>
          <cell r="N77">
            <v>0</v>
          </cell>
        </row>
        <row r="78">
          <cell r="J78">
            <v>0</v>
          </cell>
          <cell r="N78">
            <v>0</v>
          </cell>
        </row>
        <row r="79">
          <cell r="J79">
            <v>0</v>
          </cell>
          <cell r="N79">
            <v>0</v>
          </cell>
        </row>
        <row r="80">
          <cell r="J80">
            <v>0</v>
          </cell>
          <cell r="N80">
            <v>0</v>
          </cell>
        </row>
        <row r="81">
          <cell r="J81">
            <v>0</v>
          </cell>
          <cell r="N81">
            <v>0</v>
          </cell>
        </row>
        <row r="82">
          <cell r="J82">
            <v>0</v>
          </cell>
          <cell r="N82">
            <v>0</v>
          </cell>
        </row>
        <row r="83">
          <cell r="J83">
            <v>0</v>
          </cell>
          <cell r="N83">
            <v>0</v>
          </cell>
        </row>
        <row r="84">
          <cell r="J84">
            <v>0</v>
          </cell>
          <cell r="N84">
            <v>0</v>
          </cell>
        </row>
        <row r="85">
          <cell r="J85">
            <v>0</v>
          </cell>
          <cell r="N85">
            <v>0</v>
          </cell>
        </row>
        <row r="86">
          <cell r="J86">
            <v>0</v>
          </cell>
          <cell r="N86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1D151C8-5A28-4016-8065-BE65DC9B898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c15caa2-ea5d-44d7-813b-5125452f2ad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3CD1-AE8B-4BA3-A260-EEBADE44AB65}">
  <sheetPr>
    <tabColor rgb="FFE1E6F5"/>
  </sheetPr>
  <dimension ref="A1:Z1009"/>
  <sheetViews>
    <sheetView showGridLines="0" tabSelected="1" workbookViewId="0"/>
  </sheetViews>
  <sheetFormatPr defaultColWidth="14.42578125" defaultRowHeight="15" customHeight="1" x14ac:dyDescent="0.25"/>
  <cols>
    <col min="1" max="1" width="1.7109375" style="13" customWidth="1"/>
    <col min="2" max="2" width="14.42578125" style="13" customWidth="1"/>
    <col min="3" max="3" width="1" style="13" customWidth="1"/>
    <col min="4" max="26" width="9" style="13" customWidth="1"/>
    <col min="27" max="16384" width="14.42578125" style="13"/>
  </cols>
  <sheetData>
    <row r="1" spans="1:26" ht="21.75" customHeight="1" x14ac:dyDescent="0.25">
      <c r="A1" s="54"/>
      <c r="B1" s="54" t="s">
        <v>102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2"/>
      <c r="Z1" s="12"/>
    </row>
    <row r="2" spans="1:26" ht="29.25" customHeight="1" x14ac:dyDescent="0.25">
      <c r="A2" s="55"/>
      <c r="B2" s="55" t="s">
        <v>178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12"/>
      <c r="Z2" s="12"/>
    </row>
    <row r="3" spans="1:26" ht="24.75" customHeight="1" x14ac:dyDescent="0.55000000000000004">
      <c r="A3" s="12"/>
      <c r="B3" s="56" t="s">
        <v>107</v>
      </c>
      <c r="C3" s="56"/>
      <c r="D3" s="56"/>
      <c r="E3" s="56"/>
      <c r="F3" s="56"/>
      <c r="G3" s="56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1.7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1.75" customHeight="1" x14ac:dyDescent="0.25">
      <c r="A5" s="12"/>
      <c r="B5" s="1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21.75" customHeight="1" x14ac:dyDescent="0.25">
      <c r="A6" s="12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1.75" customHeight="1" x14ac:dyDescent="0.25">
      <c r="A7" s="12"/>
      <c r="B7" s="16" t="s">
        <v>118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1.75" customHeight="1" x14ac:dyDescent="0.25">
      <c r="A8" s="12"/>
      <c r="B8" s="16" t="s">
        <v>119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1.75" customHeight="1" x14ac:dyDescent="0.25">
      <c r="A9" s="12"/>
      <c r="B9" s="16" t="s">
        <v>120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1.75" customHeight="1" x14ac:dyDescent="0.25">
      <c r="A10" s="12"/>
      <c r="B10" s="16" t="s">
        <v>121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1.75" customHeight="1" x14ac:dyDescent="0.25">
      <c r="A11" s="12"/>
      <c r="B11" s="16" t="s">
        <v>122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1.75" customHeight="1" x14ac:dyDescent="0.25">
      <c r="A12" s="12"/>
      <c r="B12" s="17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1.75" customHeight="1" x14ac:dyDescent="0.25">
      <c r="A13" s="12"/>
      <c r="B13" s="14" t="s">
        <v>103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1.75" customHeight="1" x14ac:dyDescent="0.25">
      <c r="A14" s="12"/>
      <c r="B14" s="16" t="s">
        <v>111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1.75" customHeight="1" x14ac:dyDescent="0.25">
      <c r="A15" s="12"/>
      <c r="B15" s="16" t="s">
        <v>112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1.75" customHeight="1" x14ac:dyDescent="0.25">
      <c r="A16" s="12"/>
      <c r="B16" s="16" t="s">
        <v>115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1.75" customHeight="1" x14ac:dyDescent="0.25">
      <c r="A17" s="12"/>
      <c r="B17" s="16" t="s">
        <v>116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1.75" customHeight="1" x14ac:dyDescent="0.25">
      <c r="A18" s="12"/>
      <c r="B18" s="1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1.75" customHeight="1" x14ac:dyDescent="0.25">
      <c r="A19" s="12"/>
      <c r="B19" s="14" t="s">
        <v>113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1.75" customHeight="1" x14ac:dyDescent="0.25">
      <c r="A20" s="12"/>
      <c r="B20" s="16" t="s">
        <v>108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1.75" customHeight="1" x14ac:dyDescent="0.25">
      <c r="A21" s="12"/>
      <c r="B21" s="16" t="s">
        <v>109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1.75" customHeight="1" x14ac:dyDescent="0.25">
      <c r="A22" s="12"/>
      <c r="B22" s="16" t="s">
        <v>179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1.75" customHeight="1" x14ac:dyDescent="0.25">
      <c r="A23" s="12"/>
      <c r="B23" s="16"/>
      <c r="C23" s="15"/>
      <c r="D23" s="15"/>
      <c r="E23" s="15"/>
      <c r="F23" s="15"/>
      <c r="G23" s="15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1.75" customHeight="1" x14ac:dyDescent="0.25">
      <c r="A24" s="12"/>
      <c r="B24" s="14" t="s">
        <v>114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1.75" customHeight="1" x14ac:dyDescent="0.25">
      <c r="A25" s="12"/>
      <c r="B25" s="16" t="s">
        <v>110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1.75" customHeight="1" x14ac:dyDescent="0.25">
      <c r="A26" s="12"/>
      <c r="B26" s="16" t="s">
        <v>180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1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1.75" customHeight="1" x14ac:dyDescent="0.55000000000000004">
      <c r="A28" s="12"/>
      <c r="B28" s="56" t="s">
        <v>104</v>
      </c>
      <c r="C28" s="56"/>
      <c r="D28" s="56"/>
      <c r="E28" s="56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1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1.75" customHeight="1" x14ac:dyDescent="0.25">
      <c r="A30" s="12"/>
      <c r="B30" s="9" t="s">
        <v>105</v>
      </c>
      <c r="C30" s="12"/>
      <c r="D30" s="12" t="s">
        <v>3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1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x14ac:dyDescent="0.25">
      <c r="A32" s="12"/>
      <c r="B32" s="10" t="s">
        <v>106</v>
      </c>
      <c r="C32" s="12"/>
      <c r="D32" s="12" t="s">
        <v>4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25">
      <c r="A34" s="12"/>
      <c r="B34" s="57" t="s">
        <v>117</v>
      </c>
      <c r="C34" s="12"/>
      <c r="D34" s="12" t="s">
        <v>176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1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0.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0.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0.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0.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0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0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0.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0.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0.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0.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0.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0.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0.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0.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0.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0.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0.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0.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0.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0.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0.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0.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0.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0.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0.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0.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0.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0.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0.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0.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0.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0.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0.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0.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0.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0.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0.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0.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0.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0.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0.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0.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0.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0.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0.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0.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0.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0.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0.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0.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0.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0.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0.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0.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0.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0.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0.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0.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0.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0.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0.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0.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0.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0.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0.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0.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0.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0.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0.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0.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0.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0.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0.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0.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0.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0.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0.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0.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0.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0.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0.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0.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0.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0.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0.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0.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0.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0.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0.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0.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0.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0.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0.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0.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0.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0.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0.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0.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0.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0.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0.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0.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0.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0.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0.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0.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0.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0.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0.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0.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0.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0.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0.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0.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0.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0.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0.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0.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0.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0.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0.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0.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0.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0.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0.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0.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0.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0.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0.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0.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0.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0.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0.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0.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0.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0.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0.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0.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0.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0.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0.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0.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0.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0.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0.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0.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0.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0.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0.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0.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0.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0.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0.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0.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0.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0.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0.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0.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0.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0.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0.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0.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0.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0.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0.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0.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0.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0.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0.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0.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0.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0.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0.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0.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0.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0.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0.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0.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0.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0.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0.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0.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0.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0.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0.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0.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0.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0.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0.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0.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0.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0.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0.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0.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0.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0.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0.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0.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0.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0.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0.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0.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0.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0.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0.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0.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0.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0.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0.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0.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0.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0.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0.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0.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0.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0.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0.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0.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0.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0.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0.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0.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0.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0.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0.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0.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0.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0.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0.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0.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0.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0.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0.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0.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0.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0.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0.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0.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0.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0.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0.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0.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0.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0.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0.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0.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0.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0.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0.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0.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0.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0.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0.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0.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0.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0.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0.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0.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0.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0.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0.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0.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0.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0.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0.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0.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0.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0.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0.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0.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0.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0.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0.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0.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0.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0.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0.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0.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0.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0.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0.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0.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0.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0.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0.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0.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0.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0.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0.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0.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0.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0.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0.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0.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0.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0.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0.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0.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0.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0.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0.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0.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0.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0.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0.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0.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0.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0.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0.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0.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0.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0.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0.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0.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0.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0.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0.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0.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0.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0.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0.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0.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0.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0.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0.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0.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0.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0.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0.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0.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0.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0.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0.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0.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0.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0.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0.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0.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0.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0.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0.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0.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0.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0.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0.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0.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0.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0.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0.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0.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0.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0.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0.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0.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0.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0.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0.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0.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0.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0.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0.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0.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0.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0.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0.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0.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0.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0.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0.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0.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0.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0.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0.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0.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0.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0.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0.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0.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0.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0.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0.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0.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0.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0.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0.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0.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0.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0.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0.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0.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0.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0.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0.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0.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0.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0.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0.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0.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0.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0.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0.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0.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0.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0.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0.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0.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0.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0.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0.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0.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0.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0.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0.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0.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0.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0.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0.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0.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0.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0.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0.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0.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0.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0.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0.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0.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0.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0.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0.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0.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0.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0.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0.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0.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0.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0.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0.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0.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0.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0.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0.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0.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0.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0.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0.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0.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0.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0.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0.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0.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0.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0.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0.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0.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0.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0.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0.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0.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0.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0.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0.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0.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0.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0.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0.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0.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0.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0.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0.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0.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0.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0.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0.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0.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0.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0.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0.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0.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0.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0.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0.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0.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0.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0.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0.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0.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0.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0.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0.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0.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0.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0.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0.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0.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0.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0.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0.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0.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0.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0.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0.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0.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0.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0.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0.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0.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0.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0.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0.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0.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0.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0.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0.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0.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0.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0.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0.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0.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0.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0.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0.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0.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0.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0.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0.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0.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0.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0.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0.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0.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0.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0.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0.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0.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0.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0.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0.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0.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0.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0.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0.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0.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0.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0.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0.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0.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0.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0.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0.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0.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0.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0.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0.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0.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0.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0.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0.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0.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0.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0.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0.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0.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0.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0.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0.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0.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0.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0.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0.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0.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0.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0.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0.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0.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0.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0.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0.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0.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0.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0.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0.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0.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0.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0.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0.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0.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0.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0.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0.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0.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0.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0.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0.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0.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0.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0.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0.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0.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0.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0.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0.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0.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0.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0.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0.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0.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0.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0.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0.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0.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0.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0.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0.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0.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0.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0.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0.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0.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0.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0.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0.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0.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0.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0.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0.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0.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0.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0.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0.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0.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0.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0.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0.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0.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0.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0.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0.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0.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0.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0.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0.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0.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0.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0.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0.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0.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0.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0.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0.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0.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0.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0.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0.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0.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0.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0.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0.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0.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0.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0.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0.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0.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0.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0.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0.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0.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0.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0.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0.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0.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0.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0.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0.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0.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0.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0.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0.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0.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0.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0.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0.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0.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0.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0.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0.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0.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0.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0.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0.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0.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0.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0.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0.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0.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0.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0.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0.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0.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0.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0.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0.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0.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0.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0.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0.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0.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0.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0.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0.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0.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0.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0.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0.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0.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0.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0.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0.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0.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0.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0.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0.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0.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0.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0.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0.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0.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0.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0.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0.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0.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0.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0.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0.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0.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0.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0.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0.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0.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0.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0.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0.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0.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0.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0.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0.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0.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0.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0.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0.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0.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0.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0.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0.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0.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0.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0.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0.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0.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0.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0.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0.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0.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0.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0.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0.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0.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0.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0.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0.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0.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0.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0.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0.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0.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0.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0.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0.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0.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0.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0.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0.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0.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0.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0.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0.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0.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0.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0.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0.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0.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0.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0.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0.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0.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0.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0.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0.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0.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0.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0.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0.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0.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0.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0.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0.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0.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0.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0.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0.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0.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0.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0.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0.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0.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0.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0.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0.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0.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0.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0.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0.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0.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0.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0.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0.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0.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0.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0.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0.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0.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0.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0.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0.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0.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0.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0.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0.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0.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0.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0.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0.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0.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0.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0.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0.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0.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0.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0.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0.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0.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0.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0.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0.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0.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0.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0.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0.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0.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0.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0.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0.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0.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0.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0.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0.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0.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0.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0.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0.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0.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0.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0.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0.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0.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0.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0.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0.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0.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0.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0.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0.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0.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0.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0.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0.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0.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0.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0.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0.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0.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0.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0.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0.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0.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0.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0.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0.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0.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0.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0.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0.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0.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0.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0.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0.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0.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0.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0.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0.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0.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0.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0.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0.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0.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0.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0.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0.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0.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0.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0.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0.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0.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0.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0.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0.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0.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0.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0.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0.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0.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0.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0.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0.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0.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0.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0.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0.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0.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0.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0.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0.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0.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0.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0.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0.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0.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0.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0.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0.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0.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0.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0.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0.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0.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0.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0.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0.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0.5" customHeight="1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ht="10.5" customHeight="1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ht="10.5" customHeight="1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spans="1:26" ht="10.5" customHeight="1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spans="1:26" ht="10.5" customHeight="1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spans="1:26" ht="10.5" customHeight="1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spans="1:26" ht="10.5" customHeight="1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spans="1:26" ht="10.5" customHeight="1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 spans="1:26" ht="10.5" customHeight="1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27"/>
  <sheetViews>
    <sheetView showGridLines="0" topLeftCell="A8" zoomScaleNormal="100" workbookViewId="0">
      <selection activeCell="B19" sqref="B19:B27"/>
    </sheetView>
  </sheetViews>
  <sheetFormatPr defaultColWidth="8.7109375" defaultRowHeight="15" x14ac:dyDescent="0.25"/>
  <cols>
    <col min="1" max="1" width="3" customWidth="1"/>
    <col min="2" max="2" width="110" customWidth="1"/>
  </cols>
  <sheetData>
    <row r="2" spans="2:2" ht="19.5" customHeight="1" x14ac:dyDescent="0.3">
      <c r="B2" s="1"/>
    </row>
    <row r="3" spans="2:2" ht="15" customHeight="1" x14ac:dyDescent="0.25">
      <c r="B3" s="2" t="s">
        <v>0</v>
      </c>
    </row>
    <row r="5" spans="2:2" ht="21.75" customHeight="1" x14ac:dyDescent="0.25">
      <c r="B5" s="3" t="s">
        <v>1</v>
      </c>
    </row>
    <row r="7" spans="2:2" ht="27.75" customHeight="1" x14ac:dyDescent="0.25">
      <c r="B7" s="4"/>
    </row>
    <row r="8" spans="2:2" ht="27.75" customHeight="1" x14ac:dyDescent="0.25">
      <c r="B8" s="4"/>
    </row>
    <row r="9" spans="2:2" ht="27.75" customHeight="1" x14ac:dyDescent="0.25">
      <c r="B9" s="4"/>
    </row>
    <row r="10" spans="2:2" ht="27.75" customHeight="1" x14ac:dyDescent="0.25">
      <c r="B10" s="4"/>
    </row>
    <row r="11" spans="2:2" ht="27.75" customHeight="1" x14ac:dyDescent="0.25">
      <c r="B11" s="4"/>
    </row>
    <row r="13" spans="2:2" ht="21.75" customHeight="1" x14ac:dyDescent="0.25">
      <c r="B13" s="3" t="s">
        <v>2</v>
      </c>
    </row>
    <row r="15" spans="2:2" ht="15" customHeight="1" x14ac:dyDescent="0.25">
      <c r="B15" s="5" t="s">
        <v>3</v>
      </c>
    </row>
    <row r="16" spans="2:2" ht="15" customHeight="1" x14ac:dyDescent="0.25">
      <c r="B16" s="6" t="s">
        <v>4</v>
      </c>
    </row>
    <row r="17" spans="2:2" ht="15" customHeight="1" x14ac:dyDescent="0.25">
      <c r="B17" s="58" t="s">
        <v>5</v>
      </c>
    </row>
    <row r="19" spans="2:2" ht="21.75" customHeight="1" x14ac:dyDescent="0.25">
      <c r="B19" s="3" t="s">
        <v>6</v>
      </c>
    </row>
    <row r="21" spans="2:2" ht="27.75" customHeight="1" x14ac:dyDescent="0.25">
      <c r="B21" s="4" t="s">
        <v>7</v>
      </c>
    </row>
    <row r="22" spans="2:2" ht="27.75" customHeight="1" x14ac:dyDescent="0.25">
      <c r="B22" s="4" t="s">
        <v>8</v>
      </c>
    </row>
    <row r="23" spans="2:2" ht="27.75" customHeight="1" x14ac:dyDescent="0.25">
      <c r="B23" s="4" t="s">
        <v>9</v>
      </c>
    </row>
    <row r="24" spans="2:2" ht="27.75" customHeight="1" x14ac:dyDescent="0.25">
      <c r="B24" s="4" t="s">
        <v>10</v>
      </c>
    </row>
    <row r="25" spans="2:2" ht="27.75" customHeight="1" x14ac:dyDescent="0.25">
      <c r="B25" s="4" t="s">
        <v>11</v>
      </c>
    </row>
    <row r="27" spans="2:2" ht="42" customHeight="1" x14ac:dyDescent="0.25">
      <c r="B27" s="7" t="s">
        <v>12</v>
      </c>
    </row>
  </sheetData>
  <pageMargins left="0.3" right="0.3" top="0.4" bottom="0.4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"/>
  <sheetViews>
    <sheetView showGridLines="0" zoomScaleNormal="100" workbookViewId="0">
      <selection activeCell="B24" sqref="B24"/>
    </sheetView>
  </sheetViews>
  <sheetFormatPr defaultColWidth="8.7109375" defaultRowHeight="15" x14ac:dyDescent="0.25"/>
  <cols>
    <col min="1" max="1" width="3" customWidth="1"/>
    <col min="2" max="3" width="28" customWidth="1"/>
  </cols>
  <sheetData>
    <row r="1" spans="1:19" ht="25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19.5" customHeight="1" x14ac:dyDescent="0.3">
      <c r="B2" s="60" t="s">
        <v>127</v>
      </c>
    </row>
    <row r="3" spans="1:19" ht="15" customHeight="1" x14ac:dyDescent="0.25">
      <c r="B3" s="2" t="s">
        <v>13</v>
      </c>
    </row>
    <row r="5" spans="1:19" ht="15" customHeight="1" x14ac:dyDescent="0.25">
      <c r="B5" s="61" t="s">
        <v>14</v>
      </c>
      <c r="C5" s="61" t="s">
        <v>15</v>
      </c>
    </row>
    <row r="6" spans="1:19" ht="15" customHeight="1" x14ac:dyDescent="0.25">
      <c r="B6" s="8" t="s">
        <v>16</v>
      </c>
      <c r="C6" s="8" t="s">
        <v>17</v>
      </c>
    </row>
    <row r="7" spans="1:19" ht="15" customHeight="1" x14ac:dyDescent="0.25">
      <c r="B7" s="8" t="s">
        <v>18</v>
      </c>
      <c r="C7" s="8" t="s">
        <v>19</v>
      </c>
    </row>
    <row r="8" spans="1:19" ht="15" customHeight="1" x14ac:dyDescent="0.25">
      <c r="B8" s="8" t="s">
        <v>20</v>
      </c>
      <c r="C8" s="8" t="s">
        <v>21</v>
      </c>
    </row>
    <row r="9" spans="1:19" ht="15" customHeight="1" x14ac:dyDescent="0.25">
      <c r="B9" s="8" t="s">
        <v>22</v>
      </c>
    </row>
    <row r="10" spans="1:19" ht="15" customHeight="1" x14ac:dyDescent="0.25">
      <c r="B10" s="8" t="s">
        <v>23</v>
      </c>
    </row>
  </sheetData>
  <pageMargins left="0.3" right="0.3" top="0.4" bottom="0.4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8"/>
  <sheetViews>
    <sheetView showGridLines="0" zoomScaleNormal="10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activeCell="I23" sqref="I23"/>
    </sheetView>
  </sheetViews>
  <sheetFormatPr defaultColWidth="8.7109375" defaultRowHeight="15" x14ac:dyDescent="0.25"/>
  <cols>
    <col min="1" max="1" width="2" customWidth="1"/>
    <col min="2" max="2" width="11" customWidth="1"/>
    <col min="3" max="3" width="24" customWidth="1"/>
    <col min="4" max="6" width="20" customWidth="1"/>
    <col min="7" max="7" width="14" customWidth="1"/>
    <col min="8" max="8" width="15" customWidth="1"/>
    <col min="9" max="9" width="16" customWidth="1"/>
    <col min="10" max="14" width="15" customWidth="1"/>
    <col min="15" max="15" width="16" customWidth="1"/>
    <col min="16" max="18" width="15" customWidth="1"/>
    <col min="19" max="19" width="12" customWidth="1"/>
    <col min="20" max="20" width="13" customWidth="1"/>
  </cols>
  <sheetData>
    <row r="1" spans="1:20" ht="25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19.5" customHeight="1" x14ac:dyDescent="0.3">
      <c r="B2" s="60" t="s">
        <v>126</v>
      </c>
    </row>
    <row r="3" spans="1:20" x14ac:dyDescent="0.25">
      <c r="C3" t="s">
        <v>123</v>
      </c>
    </row>
    <row r="4" spans="1:20" x14ac:dyDescent="0.25">
      <c r="C4" t="s">
        <v>124</v>
      </c>
    </row>
    <row r="5" spans="1:20" x14ac:dyDescent="0.25">
      <c r="C5" t="s">
        <v>125</v>
      </c>
    </row>
    <row r="7" spans="1:20" ht="39.75" customHeight="1" thickBot="1" x14ac:dyDescent="0.3">
      <c r="B7" s="62" t="s">
        <v>24</v>
      </c>
      <c r="C7" s="62" t="s">
        <v>25</v>
      </c>
      <c r="D7" s="62" t="s">
        <v>14</v>
      </c>
      <c r="E7" s="62" t="s">
        <v>15</v>
      </c>
      <c r="F7" s="62" t="s">
        <v>26</v>
      </c>
      <c r="G7" s="62" t="s">
        <v>27</v>
      </c>
      <c r="H7" s="62" t="s">
        <v>28</v>
      </c>
      <c r="I7" s="62" t="s">
        <v>29</v>
      </c>
      <c r="J7" s="62" t="s">
        <v>30</v>
      </c>
      <c r="K7" s="62" t="s">
        <v>31</v>
      </c>
      <c r="L7" s="62" t="s">
        <v>32</v>
      </c>
      <c r="M7" s="62" t="s">
        <v>33</v>
      </c>
      <c r="N7" s="62" t="s">
        <v>34</v>
      </c>
      <c r="O7" s="62" t="s">
        <v>35</v>
      </c>
      <c r="P7" s="62" t="s">
        <v>36</v>
      </c>
      <c r="Q7" s="62" t="s">
        <v>37</v>
      </c>
      <c r="R7" s="62" t="s">
        <v>38</v>
      </c>
      <c r="S7" s="62" t="s">
        <v>39</v>
      </c>
      <c r="T7" s="62" t="s">
        <v>40</v>
      </c>
    </row>
    <row r="8" spans="1:20" ht="18" customHeight="1" thickBot="1" x14ac:dyDescent="0.3">
      <c r="B8" s="18" t="s">
        <v>41</v>
      </c>
      <c r="C8" s="18" t="s">
        <v>42</v>
      </c>
      <c r="D8" s="18" t="s">
        <v>16</v>
      </c>
      <c r="E8" s="18" t="s">
        <v>17</v>
      </c>
      <c r="F8" s="18" t="s">
        <v>43</v>
      </c>
      <c r="G8" s="19">
        <v>420</v>
      </c>
      <c r="H8" s="19">
        <v>180000</v>
      </c>
      <c r="I8" s="19">
        <v>95000</v>
      </c>
      <c r="J8" s="19">
        <v>0</v>
      </c>
      <c r="K8" s="19">
        <v>22000</v>
      </c>
      <c r="L8" s="19">
        <v>3000</v>
      </c>
      <c r="M8" s="21">
        <f t="shared" ref="M8:M17" si="0">SUM(H8:L8)</f>
        <v>300000</v>
      </c>
      <c r="N8" s="19">
        <v>245000</v>
      </c>
      <c r="O8" s="19">
        <v>28000</v>
      </c>
      <c r="P8" s="19">
        <v>14000</v>
      </c>
      <c r="Q8" s="21">
        <f t="shared" ref="Q8:Q17" si="1">SUM(N8:P8)</f>
        <v>287000</v>
      </c>
      <c r="R8" s="21">
        <f t="shared" ref="R8:R17" si="2">M8-Q8</f>
        <v>13000</v>
      </c>
      <c r="S8" s="20">
        <f t="shared" ref="S8:S18" si="3">IFERROR(R8/M8,0)</f>
        <v>4.3333333333333335E-2</v>
      </c>
      <c r="T8" s="21">
        <f t="shared" ref="T8:T18" si="4">IFERROR(N8/G8,0)</f>
        <v>583.33333333333337</v>
      </c>
    </row>
    <row r="9" spans="1:20" ht="18" customHeight="1" thickBot="1" x14ac:dyDescent="0.3">
      <c r="B9" s="18" t="s">
        <v>44</v>
      </c>
      <c r="C9" s="18" t="s">
        <v>45</v>
      </c>
      <c r="D9" s="18" t="s">
        <v>16</v>
      </c>
      <c r="E9" s="18" t="s">
        <v>19</v>
      </c>
      <c r="F9" s="18" t="s">
        <v>46</v>
      </c>
      <c r="G9" s="19">
        <v>58000</v>
      </c>
      <c r="H9" s="19">
        <v>310000</v>
      </c>
      <c r="I9" s="19">
        <v>60000</v>
      </c>
      <c r="J9" s="19">
        <v>15000</v>
      </c>
      <c r="K9" s="19">
        <v>8000</v>
      </c>
      <c r="L9" s="19">
        <v>1500</v>
      </c>
      <c r="M9" s="21">
        <f t="shared" si="0"/>
        <v>394500</v>
      </c>
      <c r="N9" s="19">
        <v>320000</v>
      </c>
      <c r="O9" s="19">
        <v>26000</v>
      </c>
      <c r="P9" s="19">
        <v>9000</v>
      </c>
      <c r="Q9" s="21">
        <f t="shared" si="1"/>
        <v>355000</v>
      </c>
      <c r="R9" s="21">
        <f t="shared" si="2"/>
        <v>39500</v>
      </c>
      <c r="S9" s="20">
        <f t="shared" si="3"/>
        <v>0.10012674271229405</v>
      </c>
      <c r="T9" s="21">
        <f t="shared" si="4"/>
        <v>5.5172413793103452</v>
      </c>
    </row>
    <row r="10" spans="1:20" ht="18" customHeight="1" thickBot="1" x14ac:dyDescent="0.3">
      <c r="B10" s="18" t="s">
        <v>47</v>
      </c>
      <c r="C10" s="18" t="s">
        <v>48</v>
      </c>
      <c r="D10" s="18" t="s">
        <v>16</v>
      </c>
      <c r="E10" s="18" t="s">
        <v>17</v>
      </c>
      <c r="F10" s="18" t="s">
        <v>49</v>
      </c>
      <c r="G10" s="19">
        <v>140</v>
      </c>
      <c r="H10" s="19">
        <v>250000</v>
      </c>
      <c r="I10" s="19">
        <v>40000</v>
      </c>
      <c r="J10" s="19">
        <v>35000</v>
      </c>
      <c r="K10" s="19">
        <v>0</v>
      </c>
      <c r="L10" s="19">
        <v>2000</v>
      </c>
      <c r="M10" s="21">
        <f t="shared" si="0"/>
        <v>327000</v>
      </c>
      <c r="N10" s="19">
        <v>260000</v>
      </c>
      <c r="O10" s="19">
        <v>24000</v>
      </c>
      <c r="P10" s="19">
        <v>11000</v>
      </c>
      <c r="Q10" s="21">
        <f t="shared" si="1"/>
        <v>295000</v>
      </c>
      <c r="R10" s="21">
        <f t="shared" si="2"/>
        <v>32000</v>
      </c>
      <c r="S10" s="20">
        <f t="shared" si="3"/>
        <v>9.7859327217125383E-2</v>
      </c>
      <c r="T10" s="21">
        <f t="shared" si="4"/>
        <v>1857.1428571428571</v>
      </c>
    </row>
    <row r="11" spans="1:20" ht="18" customHeight="1" thickBot="1" x14ac:dyDescent="0.3">
      <c r="B11" s="18" t="s">
        <v>50</v>
      </c>
      <c r="C11" s="18" t="s">
        <v>51</v>
      </c>
      <c r="D11" s="18" t="s">
        <v>16</v>
      </c>
      <c r="E11" s="18" t="s">
        <v>19</v>
      </c>
      <c r="F11" s="18" t="s">
        <v>52</v>
      </c>
      <c r="G11" s="19">
        <v>6200</v>
      </c>
      <c r="H11" s="19">
        <v>520000</v>
      </c>
      <c r="I11" s="19">
        <v>70000</v>
      </c>
      <c r="J11" s="19">
        <v>90000</v>
      </c>
      <c r="K11" s="19">
        <v>0</v>
      </c>
      <c r="L11" s="19">
        <v>4000</v>
      </c>
      <c r="M11" s="21">
        <f t="shared" si="0"/>
        <v>684000</v>
      </c>
      <c r="N11" s="19">
        <v>560000</v>
      </c>
      <c r="O11" s="19">
        <v>42000</v>
      </c>
      <c r="P11" s="19">
        <v>12000</v>
      </c>
      <c r="Q11" s="21">
        <f t="shared" si="1"/>
        <v>614000</v>
      </c>
      <c r="R11" s="21">
        <f t="shared" si="2"/>
        <v>70000</v>
      </c>
      <c r="S11" s="20">
        <f t="shared" si="3"/>
        <v>0.1023391812865497</v>
      </c>
      <c r="T11" s="21">
        <f t="shared" si="4"/>
        <v>90.322580645161295</v>
      </c>
    </row>
    <row r="12" spans="1:20" ht="18" customHeight="1" thickBot="1" x14ac:dyDescent="0.3">
      <c r="B12" s="18" t="s">
        <v>53</v>
      </c>
      <c r="C12" s="18" t="s">
        <v>54</v>
      </c>
      <c r="D12" s="18" t="s">
        <v>16</v>
      </c>
      <c r="E12" s="18" t="s">
        <v>17</v>
      </c>
      <c r="F12" s="18" t="s">
        <v>55</v>
      </c>
      <c r="G12" s="19">
        <v>9800</v>
      </c>
      <c r="H12" s="19">
        <v>300000</v>
      </c>
      <c r="I12" s="19">
        <v>110000</v>
      </c>
      <c r="J12" s="19">
        <v>0</v>
      </c>
      <c r="K12" s="19">
        <v>30000</v>
      </c>
      <c r="L12" s="19">
        <v>2500</v>
      </c>
      <c r="M12" s="21">
        <f t="shared" si="0"/>
        <v>442500</v>
      </c>
      <c r="N12" s="19">
        <v>380000</v>
      </c>
      <c r="O12" s="19">
        <v>30000</v>
      </c>
      <c r="P12" s="19">
        <v>16000</v>
      </c>
      <c r="Q12" s="21">
        <f t="shared" si="1"/>
        <v>426000</v>
      </c>
      <c r="R12" s="21">
        <f t="shared" si="2"/>
        <v>16500</v>
      </c>
      <c r="S12" s="20">
        <f t="shared" si="3"/>
        <v>3.7288135593220341E-2</v>
      </c>
      <c r="T12" s="21">
        <f t="shared" si="4"/>
        <v>38.775510204081634</v>
      </c>
    </row>
    <row r="13" spans="1:20" ht="18" customHeight="1" thickBot="1" x14ac:dyDescent="0.3">
      <c r="B13" s="18" t="s">
        <v>56</v>
      </c>
      <c r="C13" s="18" t="s">
        <v>57</v>
      </c>
      <c r="D13" s="18" t="s">
        <v>20</v>
      </c>
      <c r="E13" s="18" t="s">
        <v>17</v>
      </c>
      <c r="F13" s="18" t="s">
        <v>58</v>
      </c>
      <c r="G13" s="19">
        <v>310</v>
      </c>
      <c r="H13" s="19">
        <v>140000</v>
      </c>
      <c r="I13" s="19">
        <v>55000</v>
      </c>
      <c r="J13" s="19">
        <v>12000</v>
      </c>
      <c r="K13" s="19">
        <v>0</v>
      </c>
      <c r="L13" s="19">
        <v>1000</v>
      </c>
      <c r="M13" s="21">
        <f t="shared" si="0"/>
        <v>208000</v>
      </c>
      <c r="N13" s="19">
        <v>165000</v>
      </c>
      <c r="O13" s="19">
        <v>15000</v>
      </c>
      <c r="P13" s="19">
        <v>8000</v>
      </c>
      <c r="Q13" s="21">
        <f t="shared" si="1"/>
        <v>188000</v>
      </c>
      <c r="R13" s="21">
        <f t="shared" si="2"/>
        <v>20000</v>
      </c>
      <c r="S13" s="20">
        <f t="shared" si="3"/>
        <v>9.6153846153846159E-2</v>
      </c>
      <c r="T13" s="21">
        <f t="shared" si="4"/>
        <v>532.25806451612902</v>
      </c>
    </row>
    <row r="14" spans="1:20" ht="18" customHeight="1" thickBot="1" x14ac:dyDescent="0.3">
      <c r="B14" s="18" t="s">
        <v>59</v>
      </c>
      <c r="C14" s="18" t="s">
        <v>60</v>
      </c>
      <c r="D14" s="18" t="s">
        <v>23</v>
      </c>
      <c r="E14" s="18" t="s">
        <v>17</v>
      </c>
      <c r="F14" s="18" t="s">
        <v>61</v>
      </c>
      <c r="G14" s="19">
        <v>260</v>
      </c>
      <c r="H14" s="19">
        <v>90000</v>
      </c>
      <c r="I14" s="19">
        <v>65000</v>
      </c>
      <c r="J14" s="19">
        <v>5000</v>
      </c>
      <c r="K14" s="19">
        <v>18000</v>
      </c>
      <c r="L14" s="19">
        <v>1500</v>
      </c>
      <c r="M14" s="21">
        <f t="shared" si="0"/>
        <v>179500</v>
      </c>
      <c r="N14" s="19">
        <v>130000</v>
      </c>
      <c r="O14" s="19">
        <v>13000</v>
      </c>
      <c r="P14" s="19">
        <v>9000</v>
      </c>
      <c r="Q14" s="21">
        <f t="shared" si="1"/>
        <v>152000</v>
      </c>
      <c r="R14" s="21">
        <f t="shared" si="2"/>
        <v>27500</v>
      </c>
      <c r="S14" s="20">
        <f t="shared" si="3"/>
        <v>0.15320334261838439</v>
      </c>
      <c r="T14" s="21">
        <f t="shared" si="4"/>
        <v>500</v>
      </c>
    </row>
    <row r="15" spans="1:20" ht="18" customHeight="1" thickBot="1" x14ac:dyDescent="0.3">
      <c r="B15" s="18" t="s">
        <v>62</v>
      </c>
      <c r="C15" s="18" t="s">
        <v>63</v>
      </c>
      <c r="D15" s="18" t="s">
        <v>20</v>
      </c>
      <c r="E15" s="18" t="s">
        <v>21</v>
      </c>
      <c r="F15" s="18" t="s">
        <v>64</v>
      </c>
      <c r="G15" s="19">
        <v>95</v>
      </c>
      <c r="H15" s="19">
        <v>120000</v>
      </c>
      <c r="I15" s="19">
        <v>25000</v>
      </c>
      <c r="J15" s="19">
        <v>8000</v>
      </c>
      <c r="K15" s="19">
        <v>0</v>
      </c>
      <c r="L15" s="19">
        <v>6000</v>
      </c>
      <c r="M15" s="21">
        <f t="shared" si="0"/>
        <v>159000</v>
      </c>
      <c r="N15" s="19">
        <v>110000</v>
      </c>
      <c r="O15" s="19">
        <v>10000</v>
      </c>
      <c r="P15" s="19">
        <v>5000</v>
      </c>
      <c r="Q15" s="21">
        <f t="shared" si="1"/>
        <v>125000</v>
      </c>
      <c r="R15" s="21">
        <f t="shared" si="2"/>
        <v>34000</v>
      </c>
      <c r="S15" s="20">
        <f t="shared" si="3"/>
        <v>0.21383647798742139</v>
      </c>
      <c r="T15" s="21">
        <f t="shared" si="4"/>
        <v>1157.8947368421052</v>
      </c>
    </row>
    <row r="16" spans="1:20" ht="18" customHeight="1" thickBot="1" x14ac:dyDescent="0.3">
      <c r="B16" s="18" t="s">
        <v>65</v>
      </c>
      <c r="C16" s="18" t="s">
        <v>66</v>
      </c>
      <c r="D16" s="18" t="s">
        <v>18</v>
      </c>
      <c r="E16" s="18" t="s">
        <v>17</v>
      </c>
      <c r="F16" s="18" t="s">
        <v>67</v>
      </c>
      <c r="G16" s="19">
        <v>12</v>
      </c>
      <c r="H16" s="19">
        <v>75000</v>
      </c>
      <c r="I16" s="19">
        <v>130000</v>
      </c>
      <c r="J16" s="19">
        <v>0</v>
      </c>
      <c r="K16" s="19">
        <v>12000</v>
      </c>
      <c r="L16" s="19">
        <v>2000</v>
      </c>
      <c r="M16" s="21">
        <f t="shared" si="0"/>
        <v>219000</v>
      </c>
      <c r="N16" s="19">
        <v>165000</v>
      </c>
      <c r="O16" s="19">
        <v>18000</v>
      </c>
      <c r="P16" s="19">
        <v>22000</v>
      </c>
      <c r="Q16" s="21">
        <f t="shared" si="1"/>
        <v>205000</v>
      </c>
      <c r="R16" s="21">
        <f t="shared" si="2"/>
        <v>14000</v>
      </c>
      <c r="S16" s="20">
        <f t="shared" si="3"/>
        <v>6.3926940639269403E-2</v>
      </c>
      <c r="T16" s="21">
        <f t="shared" si="4"/>
        <v>13750</v>
      </c>
    </row>
    <row r="17" spans="2:20" ht="18" customHeight="1" thickBot="1" x14ac:dyDescent="0.3">
      <c r="B17" s="18" t="s">
        <v>68</v>
      </c>
      <c r="C17" s="18" t="s">
        <v>69</v>
      </c>
      <c r="D17" s="18" t="s">
        <v>23</v>
      </c>
      <c r="E17" s="18" t="s">
        <v>19</v>
      </c>
      <c r="F17" s="18" t="s">
        <v>70</v>
      </c>
      <c r="G17" s="19">
        <v>640</v>
      </c>
      <c r="H17" s="19">
        <v>210000</v>
      </c>
      <c r="I17" s="19">
        <v>180000</v>
      </c>
      <c r="J17" s="19">
        <v>0</v>
      </c>
      <c r="K17" s="19">
        <v>45000</v>
      </c>
      <c r="L17" s="19">
        <v>3500</v>
      </c>
      <c r="M17" s="21">
        <f t="shared" si="0"/>
        <v>438500</v>
      </c>
      <c r="N17" s="19">
        <v>340000</v>
      </c>
      <c r="O17" s="19">
        <v>20000</v>
      </c>
      <c r="P17" s="19">
        <v>28000</v>
      </c>
      <c r="Q17" s="21">
        <f t="shared" si="1"/>
        <v>388000</v>
      </c>
      <c r="R17" s="21">
        <f t="shared" si="2"/>
        <v>50500</v>
      </c>
      <c r="S17" s="20">
        <f t="shared" si="3"/>
        <v>0.11516533637400228</v>
      </c>
      <c r="T17" s="21">
        <f t="shared" si="4"/>
        <v>531.25</v>
      </c>
    </row>
    <row r="18" spans="2:20" ht="18" customHeight="1" thickBot="1" x14ac:dyDescent="0.3">
      <c r="B18" s="22"/>
      <c r="C18" s="22" t="s">
        <v>71</v>
      </c>
      <c r="D18" s="22"/>
      <c r="E18" s="22"/>
      <c r="F18" s="22"/>
      <c r="G18" s="22">
        <f t="shared" ref="G18:R18" si="5">SUM(G8:G17)</f>
        <v>75877</v>
      </c>
      <c r="H18" s="22">
        <f t="shared" si="5"/>
        <v>2195000</v>
      </c>
      <c r="I18" s="22">
        <f t="shared" si="5"/>
        <v>830000</v>
      </c>
      <c r="J18" s="22">
        <f t="shared" si="5"/>
        <v>165000</v>
      </c>
      <c r="K18" s="22">
        <f t="shared" si="5"/>
        <v>135000</v>
      </c>
      <c r="L18" s="22">
        <f t="shared" si="5"/>
        <v>27000</v>
      </c>
      <c r="M18" s="22">
        <f t="shared" si="5"/>
        <v>3352000</v>
      </c>
      <c r="N18" s="22">
        <f t="shared" si="5"/>
        <v>2675000</v>
      </c>
      <c r="O18" s="22">
        <f t="shared" si="5"/>
        <v>226000</v>
      </c>
      <c r="P18" s="22">
        <f t="shared" si="5"/>
        <v>134000</v>
      </c>
      <c r="Q18" s="22">
        <f t="shared" si="5"/>
        <v>3035000</v>
      </c>
      <c r="R18" s="22">
        <f t="shared" si="5"/>
        <v>317000</v>
      </c>
      <c r="S18" s="23">
        <f t="shared" si="3"/>
        <v>9.4570405727923634E-2</v>
      </c>
      <c r="T18" s="22">
        <f t="shared" si="4"/>
        <v>35.254424924548942</v>
      </c>
    </row>
  </sheetData>
  <conditionalFormatting sqref="B8:F17">
    <cfRule type="expression" dxfId="2" priority="1">
      <formula>#REF!="#hiderow"</formula>
    </cfRule>
  </conditionalFormatting>
  <dataValidations count="2">
    <dataValidation type="list" allowBlank="1" sqref="D8:D17" xr:uid="{00000000-0002-0000-0200-000000000000}">
      <formula1>ProgramCategoryList</formula1>
      <formula2>0</formula2>
    </dataValidation>
    <dataValidation type="list" allowBlank="1" sqref="E8:E17" xr:uid="{00000000-0002-0000-0200-000001000000}">
      <formula1>FundTypeList</formula1>
      <formula2>0</formula2>
    </dataValidation>
  </dataValidations>
  <pageMargins left="0.3" right="0.3" top="0.4" bottom="0.4" header="0.511811023622047" footer="0.511811023622047"/>
  <pageSetup paperSize="9" fitToHeight="0" orientation="landscape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3"/>
  <sheetViews>
    <sheetView showGridLines="0" zoomScaleNormal="100" workbookViewId="0"/>
  </sheetViews>
  <sheetFormatPr defaultColWidth="8.7109375" defaultRowHeight="15" x14ac:dyDescent="0.25"/>
  <cols>
    <col min="1" max="1" width="3.140625" customWidth="1"/>
    <col min="2" max="7" width="22" customWidth="1"/>
  </cols>
  <sheetData>
    <row r="1" spans="1:21" ht="25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19.5" customHeight="1" x14ac:dyDescent="0.3">
      <c r="B2" s="60" t="s">
        <v>128</v>
      </c>
    </row>
    <row r="3" spans="1:21" ht="15" customHeight="1" x14ac:dyDescent="0.25">
      <c r="B3" t="s">
        <v>123</v>
      </c>
    </row>
    <row r="4" spans="1:21" x14ac:dyDescent="0.25">
      <c r="B4" t="s">
        <v>124</v>
      </c>
    </row>
    <row r="5" spans="1:21" x14ac:dyDescent="0.25">
      <c r="B5" t="s">
        <v>125</v>
      </c>
    </row>
    <row r="7" spans="1:21" ht="15" customHeight="1" thickBot="1" x14ac:dyDescent="0.3">
      <c r="B7" s="61" t="s">
        <v>14</v>
      </c>
      <c r="C7" s="61" t="s">
        <v>33</v>
      </c>
      <c r="D7" s="61" t="s">
        <v>37</v>
      </c>
      <c r="E7" s="61" t="s">
        <v>72</v>
      </c>
      <c r="F7" s="61" t="s">
        <v>73</v>
      </c>
      <c r="G7" s="61" t="s">
        <v>74</v>
      </c>
    </row>
    <row r="8" spans="1:21" ht="15" customHeight="1" thickBot="1" x14ac:dyDescent="0.3">
      <c r="B8" s="24" t="s">
        <v>16</v>
      </c>
      <c r="C8" s="24">
        <f>SUMIF(Input!$D$8:$D$17,$B8,Input!$M$8:$M$17)</f>
        <v>2148000</v>
      </c>
      <c r="D8" s="24">
        <f>SUMIF(Input!$D$8:$D$17,$B8,Input!$Q$8:$Q$17)</f>
        <v>1977000</v>
      </c>
      <c r="E8" s="24">
        <f>C8-D8</f>
        <v>171000</v>
      </c>
      <c r="F8" s="25">
        <f t="shared" ref="F8:F13" si="0">IFERROR(E8/C8,0)</f>
        <v>7.9608938547486033E-2</v>
      </c>
      <c r="G8" s="24">
        <f>COUNTIF(Input!$D$8:$D$17,$B8)</f>
        <v>5</v>
      </c>
    </row>
    <row r="9" spans="1:21" ht="15" customHeight="1" thickBot="1" x14ac:dyDescent="0.3">
      <c r="B9" s="24" t="s">
        <v>18</v>
      </c>
      <c r="C9" s="24">
        <f>SUMIF(Input!$D$8:$D$17,$B9,Input!$M$8:$M$17)</f>
        <v>219000</v>
      </c>
      <c r="D9" s="24">
        <f>SUMIF(Input!$D$8:$D$17,$B9,Input!$Q$8:$Q$17)</f>
        <v>205000</v>
      </c>
      <c r="E9" s="24">
        <f>C9-D9</f>
        <v>14000</v>
      </c>
      <c r="F9" s="25">
        <f t="shared" si="0"/>
        <v>6.3926940639269403E-2</v>
      </c>
      <c r="G9" s="24">
        <f>COUNTIF(Input!$D$8:$D$17,$B9)</f>
        <v>1</v>
      </c>
    </row>
    <row r="10" spans="1:21" ht="15" customHeight="1" thickBot="1" x14ac:dyDescent="0.3">
      <c r="B10" s="24" t="s">
        <v>20</v>
      </c>
      <c r="C10" s="24">
        <f>SUMIF(Input!$D$8:$D$17,$B10,Input!$M$8:$M$17)</f>
        <v>367000</v>
      </c>
      <c r="D10" s="24">
        <f>SUMIF(Input!$D$8:$D$17,$B10,Input!$Q$8:$Q$17)</f>
        <v>313000</v>
      </c>
      <c r="E10" s="24">
        <f>C10-D10</f>
        <v>54000</v>
      </c>
      <c r="F10" s="25">
        <f t="shared" si="0"/>
        <v>0.14713896457765668</v>
      </c>
      <c r="G10" s="24">
        <f>COUNTIF(Input!$D$8:$D$17,$B10)</f>
        <v>2</v>
      </c>
    </row>
    <row r="11" spans="1:21" ht="15" customHeight="1" thickBot="1" x14ac:dyDescent="0.3">
      <c r="B11" s="24" t="s">
        <v>22</v>
      </c>
      <c r="C11" s="24">
        <f>SUMIF(Input!$D$8:$D$17,$B11,Input!$M$8:$M$17)</f>
        <v>0</v>
      </c>
      <c r="D11" s="24">
        <f>SUMIF(Input!$D$8:$D$17,$B11,Input!$Q$8:$Q$17)</f>
        <v>0</v>
      </c>
      <c r="E11" s="24">
        <f>C11-D11</f>
        <v>0</v>
      </c>
      <c r="F11" s="25">
        <f t="shared" si="0"/>
        <v>0</v>
      </c>
      <c r="G11" s="24">
        <f>COUNTIF(Input!$D$8:$D$17,$B11)</f>
        <v>0</v>
      </c>
    </row>
    <row r="12" spans="1:21" ht="15" customHeight="1" thickBot="1" x14ac:dyDescent="0.3">
      <c r="B12" s="24" t="s">
        <v>23</v>
      </c>
      <c r="C12" s="24">
        <f>SUMIF(Input!$D$8:$D$17,$B12,Input!$M$8:$M$17)</f>
        <v>618000</v>
      </c>
      <c r="D12" s="24">
        <f>SUMIF(Input!$D$8:$D$17,$B12,Input!$Q$8:$Q$17)</f>
        <v>540000</v>
      </c>
      <c r="E12" s="24">
        <f>C12-D12</f>
        <v>78000</v>
      </c>
      <c r="F12" s="25">
        <f t="shared" si="0"/>
        <v>0.12621359223300971</v>
      </c>
      <c r="G12" s="24">
        <f>COUNTIF(Input!$D$8:$D$17,$B12)</f>
        <v>2</v>
      </c>
    </row>
    <row r="13" spans="1:21" ht="15" customHeight="1" thickBot="1" x14ac:dyDescent="0.3">
      <c r="B13" s="22" t="s">
        <v>75</v>
      </c>
      <c r="C13" s="22">
        <f>SUM(C8:C12)</f>
        <v>3352000</v>
      </c>
      <c r="D13" s="22">
        <f>SUM(D8:D12)</f>
        <v>3035000</v>
      </c>
      <c r="E13" s="22">
        <f>SUM(E8:E12)</f>
        <v>317000</v>
      </c>
      <c r="F13" s="23">
        <f t="shared" si="0"/>
        <v>9.4570405727923634E-2</v>
      </c>
      <c r="G13" s="22">
        <f>SUM(G8:G12)</f>
        <v>10</v>
      </c>
    </row>
  </sheetData>
  <pageMargins left="0.3" right="0.3" top="0.4" bottom="0.4" header="0.511811023622047" footer="0.511811023622047"/>
  <pageSetup paperSize="9" fitToHeight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23"/>
  <sheetViews>
    <sheetView showGridLines="0" zoomScaleNormal="100" workbookViewId="0"/>
  </sheetViews>
  <sheetFormatPr defaultColWidth="8.7109375" defaultRowHeight="15" x14ac:dyDescent="0.25"/>
  <cols>
    <col min="1" max="1" width="3.5703125" customWidth="1"/>
    <col min="2" max="2" width="22" customWidth="1"/>
    <col min="3" max="6" width="20" customWidth="1"/>
  </cols>
  <sheetData>
    <row r="1" spans="1:22" ht="25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19.5" customHeight="1" x14ac:dyDescent="0.3">
      <c r="B2" s="60" t="s">
        <v>76</v>
      </c>
    </row>
    <row r="3" spans="1:22" ht="15" customHeight="1" x14ac:dyDescent="0.25">
      <c r="B3" t="s">
        <v>123</v>
      </c>
    </row>
    <row r="4" spans="1:22" x14ac:dyDescent="0.25">
      <c r="B4" t="s">
        <v>124</v>
      </c>
    </row>
    <row r="5" spans="1:22" x14ac:dyDescent="0.25">
      <c r="B5" t="s">
        <v>125</v>
      </c>
    </row>
    <row r="6" spans="1:22" ht="21.75" customHeight="1" x14ac:dyDescent="0.25">
      <c r="B6" s="76" t="s">
        <v>77</v>
      </c>
      <c r="C6" s="77"/>
      <c r="D6" s="77"/>
      <c r="E6" s="77"/>
      <c r="F6" s="78"/>
    </row>
    <row r="7" spans="1:22" ht="31.5" customHeight="1" thickBot="1" x14ac:dyDescent="0.3">
      <c r="B7" s="61" t="s">
        <v>14</v>
      </c>
      <c r="C7" s="61" t="s">
        <v>17</v>
      </c>
      <c r="D7" s="61" t="s">
        <v>19</v>
      </c>
      <c r="E7" s="61" t="s">
        <v>21</v>
      </c>
      <c r="F7" s="61" t="s">
        <v>78</v>
      </c>
    </row>
    <row r="8" spans="1:22" ht="15" customHeight="1" thickBot="1" x14ac:dyDescent="0.3">
      <c r="B8" s="24" t="s">
        <v>16</v>
      </c>
      <c r="C8" s="24">
        <f>SUMIFS(Input!$M$8:$M$17,Input!$D$8:$D$17,$B8,Input!$E$8:$E$17,C$7)</f>
        <v>1069500</v>
      </c>
      <c r="D8" s="24">
        <f>SUMIFS(Input!$M$8:$M$17,Input!$D$8:$D$17,$B8,Input!$E$8:$E$17,D$7)</f>
        <v>1078500</v>
      </c>
      <c r="E8" s="24">
        <f>SUMIFS(Input!$M$8:$M$17,Input!$D$8:$D$17,$B8,Input!$E$8:$E$17,E$7)</f>
        <v>0</v>
      </c>
      <c r="F8" s="21">
        <f>SUM(C8:E8)</f>
        <v>2148000</v>
      </c>
    </row>
    <row r="9" spans="1:22" ht="15" customHeight="1" thickBot="1" x14ac:dyDescent="0.3">
      <c r="B9" s="24" t="s">
        <v>18</v>
      </c>
      <c r="C9" s="24">
        <f>SUMIFS(Input!$M$8:$M$17,Input!$D$8:$D$17,$B9,Input!$E$8:$E$17,C$7)</f>
        <v>219000</v>
      </c>
      <c r="D9" s="24">
        <f>SUMIFS(Input!$M$8:$M$17,Input!$D$8:$D$17,$B9,Input!$E$8:$E$17,D$7)</f>
        <v>0</v>
      </c>
      <c r="E9" s="24">
        <f>SUMIFS(Input!$M$8:$M$17,Input!$D$8:$D$17,$B9,Input!$E$8:$E$17,E$7)</f>
        <v>0</v>
      </c>
      <c r="F9" s="21">
        <f>SUM(C9:E9)</f>
        <v>219000</v>
      </c>
    </row>
    <row r="10" spans="1:22" ht="15" customHeight="1" thickBot="1" x14ac:dyDescent="0.3">
      <c r="B10" s="24" t="s">
        <v>20</v>
      </c>
      <c r="C10" s="24">
        <f>SUMIFS(Input!$M$8:$M$17,Input!$D$8:$D$17,$B10,Input!$E$8:$E$17,C$7)</f>
        <v>208000</v>
      </c>
      <c r="D10" s="24">
        <f>SUMIFS(Input!$M$8:$M$17,Input!$D$8:$D$17,$B10,Input!$E$8:$E$17,D$7)</f>
        <v>0</v>
      </c>
      <c r="E10" s="24">
        <f>SUMIFS(Input!$M$8:$M$17,Input!$D$8:$D$17,$B10,Input!$E$8:$E$17,E$7)</f>
        <v>159000</v>
      </c>
      <c r="F10" s="21">
        <f>SUM(C10:E10)</f>
        <v>367000</v>
      </c>
    </row>
    <row r="11" spans="1:22" ht="15" customHeight="1" thickBot="1" x14ac:dyDescent="0.3">
      <c r="B11" s="24" t="s">
        <v>22</v>
      </c>
      <c r="C11" s="24">
        <f>SUMIFS(Input!$M$8:$M$17,Input!$D$8:$D$17,$B11,Input!$E$8:$E$17,C$7)</f>
        <v>0</v>
      </c>
      <c r="D11" s="24">
        <f>SUMIFS(Input!$M$8:$M$17,Input!$D$8:$D$17,$B11,Input!$E$8:$E$17,D$7)</f>
        <v>0</v>
      </c>
      <c r="E11" s="24">
        <f>SUMIFS(Input!$M$8:$M$17,Input!$D$8:$D$17,$B11,Input!$E$8:$E$17,E$7)</f>
        <v>0</v>
      </c>
      <c r="F11" s="21">
        <f>SUM(C11:E11)</f>
        <v>0</v>
      </c>
    </row>
    <row r="12" spans="1:22" ht="15" customHeight="1" thickBot="1" x14ac:dyDescent="0.3">
      <c r="B12" s="24" t="s">
        <v>23</v>
      </c>
      <c r="C12" s="24">
        <f>SUMIFS(Input!$M$8:$M$17,Input!$D$8:$D$17,$B12,Input!$E$8:$E$17,C$7)</f>
        <v>179500</v>
      </c>
      <c r="D12" s="24">
        <f>SUMIFS(Input!$M$8:$M$17,Input!$D$8:$D$17,$B12,Input!$E$8:$E$17,D$7)</f>
        <v>438500</v>
      </c>
      <c r="E12" s="24">
        <f>SUMIFS(Input!$M$8:$M$17,Input!$D$8:$D$17,$B12,Input!$E$8:$E$17,E$7)</f>
        <v>0</v>
      </c>
      <c r="F12" s="21">
        <f>SUM(C12:E12)</f>
        <v>618000</v>
      </c>
    </row>
    <row r="13" spans="1:22" ht="15" customHeight="1" thickBot="1" x14ac:dyDescent="0.3">
      <c r="B13" s="22" t="s">
        <v>75</v>
      </c>
      <c r="C13" s="22">
        <f>SUM(C8:C12)</f>
        <v>1676000</v>
      </c>
      <c r="D13" s="22">
        <f>SUM(D8:D12)</f>
        <v>1517000</v>
      </c>
      <c r="E13" s="22">
        <f>SUM(E8:E12)</f>
        <v>159000</v>
      </c>
      <c r="F13" s="22">
        <f>SUM(F8:F12)</f>
        <v>3352000</v>
      </c>
    </row>
    <row r="16" spans="1:22" ht="21.75" customHeight="1" x14ac:dyDescent="0.25">
      <c r="B16" s="76" t="s">
        <v>79</v>
      </c>
      <c r="C16" s="77"/>
      <c r="D16" s="77"/>
      <c r="E16" s="77"/>
      <c r="F16" s="78"/>
    </row>
    <row r="17" spans="2:6" ht="30.75" customHeight="1" thickBot="1" x14ac:dyDescent="0.3">
      <c r="B17" s="61" t="s">
        <v>14</v>
      </c>
      <c r="C17" s="61" t="s">
        <v>17</v>
      </c>
      <c r="D17" s="61" t="s">
        <v>19</v>
      </c>
      <c r="E17" s="61" t="s">
        <v>21</v>
      </c>
      <c r="F17" s="61" t="s">
        <v>78</v>
      </c>
    </row>
    <row r="18" spans="2:6" ht="15" customHeight="1" thickBot="1" x14ac:dyDescent="0.3">
      <c r="B18" s="24" t="s">
        <v>16</v>
      </c>
      <c r="C18" s="24">
        <f>SUMIFS(Input!$Q$8:$Q$17,Input!$D$8:$D$17,$B18,Input!$E$8:$E$17,C$17)</f>
        <v>1008000</v>
      </c>
      <c r="D18" s="24">
        <f>SUMIFS(Input!$Q$8:$Q$17,Input!$D$8:$D$17,$B18,Input!$E$8:$E$17,D$17)</f>
        <v>969000</v>
      </c>
      <c r="E18" s="24">
        <f>SUMIFS(Input!$Q$8:$Q$17,Input!$D$8:$D$17,$B18,Input!$E$8:$E$17,E$17)</f>
        <v>0</v>
      </c>
      <c r="F18" s="21">
        <f>SUM(C18:E18)</f>
        <v>1977000</v>
      </c>
    </row>
    <row r="19" spans="2:6" ht="15" customHeight="1" thickBot="1" x14ac:dyDescent="0.3">
      <c r="B19" s="24" t="s">
        <v>18</v>
      </c>
      <c r="C19" s="24">
        <f>SUMIFS(Input!$Q$8:$Q$17,Input!$D$8:$D$17,$B19,Input!$E$8:$E$17,C$17)</f>
        <v>205000</v>
      </c>
      <c r="D19" s="24">
        <f>SUMIFS(Input!$Q$8:$Q$17,Input!$D$8:$D$17,$B19,Input!$E$8:$E$17,D$17)</f>
        <v>0</v>
      </c>
      <c r="E19" s="24">
        <f>SUMIFS(Input!$Q$8:$Q$17,Input!$D$8:$D$17,$B19,Input!$E$8:$E$17,E$17)</f>
        <v>0</v>
      </c>
      <c r="F19" s="21">
        <f>SUM(C19:E19)</f>
        <v>205000</v>
      </c>
    </row>
    <row r="20" spans="2:6" ht="15" customHeight="1" thickBot="1" x14ac:dyDescent="0.3">
      <c r="B20" s="24" t="s">
        <v>20</v>
      </c>
      <c r="C20" s="24">
        <f>SUMIFS(Input!$Q$8:$Q$17,Input!$D$8:$D$17,$B20,Input!$E$8:$E$17,C$17)</f>
        <v>188000</v>
      </c>
      <c r="D20" s="24">
        <f>SUMIFS(Input!$Q$8:$Q$17,Input!$D$8:$D$17,$B20,Input!$E$8:$E$17,D$17)</f>
        <v>0</v>
      </c>
      <c r="E20" s="24">
        <f>SUMIFS(Input!$Q$8:$Q$17,Input!$D$8:$D$17,$B20,Input!$E$8:$E$17,E$17)</f>
        <v>125000</v>
      </c>
      <c r="F20" s="21">
        <f>SUM(C20:E20)</f>
        <v>313000</v>
      </c>
    </row>
    <row r="21" spans="2:6" ht="15" customHeight="1" thickBot="1" x14ac:dyDescent="0.3">
      <c r="B21" s="24" t="s">
        <v>22</v>
      </c>
      <c r="C21" s="24">
        <f>SUMIFS(Input!$Q$8:$Q$17,Input!$D$8:$D$17,$B21,Input!$E$8:$E$17,C$17)</f>
        <v>0</v>
      </c>
      <c r="D21" s="24">
        <f>SUMIFS(Input!$Q$8:$Q$17,Input!$D$8:$D$17,$B21,Input!$E$8:$E$17,D$17)</f>
        <v>0</v>
      </c>
      <c r="E21" s="24">
        <f>SUMIFS(Input!$Q$8:$Q$17,Input!$D$8:$D$17,$B21,Input!$E$8:$E$17,E$17)</f>
        <v>0</v>
      </c>
      <c r="F21" s="21">
        <f>SUM(C21:E21)</f>
        <v>0</v>
      </c>
    </row>
    <row r="22" spans="2:6" ht="15" customHeight="1" thickBot="1" x14ac:dyDescent="0.3">
      <c r="B22" s="24" t="s">
        <v>23</v>
      </c>
      <c r="C22" s="24">
        <f>SUMIFS(Input!$Q$8:$Q$17,Input!$D$8:$D$17,$B22,Input!$E$8:$E$17,C$17)</f>
        <v>152000</v>
      </c>
      <c r="D22" s="24">
        <f>SUMIFS(Input!$Q$8:$Q$17,Input!$D$8:$D$17,$B22,Input!$E$8:$E$17,D$17)</f>
        <v>388000</v>
      </c>
      <c r="E22" s="24">
        <f>SUMIFS(Input!$Q$8:$Q$17,Input!$D$8:$D$17,$B22,Input!$E$8:$E$17,E$17)</f>
        <v>0</v>
      </c>
      <c r="F22" s="21">
        <f>SUM(C22:E22)</f>
        <v>540000</v>
      </c>
    </row>
    <row r="23" spans="2:6" ht="15" customHeight="1" thickBot="1" x14ac:dyDescent="0.3">
      <c r="B23" s="22" t="s">
        <v>75</v>
      </c>
      <c r="C23" s="22">
        <f>SUM(C18:C22)</f>
        <v>1553000</v>
      </c>
      <c r="D23" s="22">
        <f>SUM(D18:D22)</f>
        <v>1357000</v>
      </c>
      <c r="E23" s="22">
        <f>SUM(E18:E22)</f>
        <v>125000</v>
      </c>
      <c r="F23" s="22">
        <f>SUM(F18:F22)</f>
        <v>3035000</v>
      </c>
    </row>
  </sheetData>
  <mergeCells count="2">
    <mergeCell ref="B6:F6"/>
    <mergeCell ref="B16:F16"/>
  </mergeCells>
  <pageMargins left="0.3" right="0.3" top="0.4" bottom="0.4" header="0.511811023622047" footer="0.511811023622047"/>
  <pageSetup paperSize="9" fitToHeight="0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4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23.85546875" customWidth="1"/>
    <col min="3" max="10" width="15" customWidth="1"/>
  </cols>
  <sheetData>
    <row r="1" spans="1:21" ht="25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19.5" customHeight="1" x14ac:dyDescent="0.3">
      <c r="B2" s="60" t="s">
        <v>80</v>
      </c>
    </row>
    <row r="3" spans="1:21" ht="19.5" customHeight="1" x14ac:dyDescent="0.25">
      <c r="B3" t="s">
        <v>123</v>
      </c>
    </row>
    <row r="4" spans="1:21" ht="15" customHeight="1" x14ac:dyDescent="0.25">
      <c r="B4" t="s">
        <v>124</v>
      </c>
    </row>
    <row r="5" spans="1:21" x14ac:dyDescent="0.25">
      <c r="B5" t="s">
        <v>125</v>
      </c>
    </row>
    <row r="6" spans="1:21" ht="21.75" customHeight="1" x14ac:dyDescent="0.25">
      <c r="B6" s="76" t="s">
        <v>81</v>
      </c>
      <c r="C6" s="77"/>
      <c r="D6" s="77"/>
      <c r="E6" s="77"/>
      <c r="F6" s="77"/>
      <c r="G6" s="77"/>
      <c r="H6" s="77"/>
      <c r="I6" s="77"/>
    </row>
    <row r="7" spans="1:21" ht="55.5" customHeight="1" x14ac:dyDescent="0.25">
      <c r="B7" s="61" t="s">
        <v>82</v>
      </c>
      <c r="C7" s="61" t="s">
        <v>83</v>
      </c>
      <c r="D7" s="61" t="s">
        <v>84</v>
      </c>
      <c r="E7" s="61" t="s">
        <v>73</v>
      </c>
      <c r="F7" s="61" t="s">
        <v>85</v>
      </c>
      <c r="G7" s="61" t="s">
        <v>86</v>
      </c>
      <c r="H7" s="61" t="s">
        <v>87</v>
      </c>
      <c r="I7" s="61" t="s">
        <v>74</v>
      </c>
    </row>
    <row r="8" spans="1:21" s="26" customFormat="1" ht="32.25" customHeight="1" x14ac:dyDescent="0.25">
      <c r="B8" s="27">
        <f>Input!M18</f>
        <v>3352000</v>
      </c>
      <c r="C8" s="27">
        <f>Input!Q18</f>
        <v>3035000</v>
      </c>
      <c r="D8" s="27">
        <f>Input!R18</f>
        <v>317000</v>
      </c>
      <c r="E8" s="28">
        <f>Input!S18</f>
        <v>9.4570405727923634E-2</v>
      </c>
      <c r="F8" s="28">
        <f>Input!N18/Input!Q18</f>
        <v>0.88138385502471173</v>
      </c>
      <c r="G8" s="29">
        <f>IFERROR(Input!P18/(Input!H18+Input!I18+Input!K18),0)</f>
        <v>4.2405063291139238E-2</v>
      </c>
      <c r="H8" s="28">
        <f>Input!O18/Input!Q18</f>
        <v>7.4464579901153211E-2</v>
      </c>
      <c r="I8" s="30">
        <f>COUNTA(Input!C8:C17)</f>
        <v>10</v>
      </c>
    </row>
    <row r="11" spans="1:21" ht="29.25" customHeight="1" x14ac:dyDescent="0.25">
      <c r="B11" s="76" t="s">
        <v>88</v>
      </c>
      <c r="C11" s="77"/>
      <c r="D11" s="77"/>
      <c r="E11" s="77"/>
      <c r="F11" s="77"/>
    </row>
    <row r="12" spans="1:21" ht="28.5" customHeight="1" thickBot="1" x14ac:dyDescent="0.3">
      <c r="B12" s="61" t="s">
        <v>89</v>
      </c>
      <c r="C12" s="61" t="s">
        <v>90</v>
      </c>
      <c r="D12" s="61" t="s">
        <v>91</v>
      </c>
      <c r="E12" s="61" t="s">
        <v>92</v>
      </c>
      <c r="F12" s="61" t="s">
        <v>93</v>
      </c>
    </row>
    <row r="13" spans="1:21" ht="15" customHeight="1" thickBot="1" x14ac:dyDescent="0.3">
      <c r="B13" s="24" t="s">
        <v>82</v>
      </c>
      <c r="C13" s="24">
        <f>Input!M18</f>
        <v>3352000</v>
      </c>
      <c r="D13" s="19">
        <v>0</v>
      </c>
      <c r="E13" s="24">
        <f>C13-D13</f>
        <v>3352000</v>
      </c>
      <c r="F13" s="24">
        <f>IFERROR(E13/D13,0)</f>
        <v>0</v>
      </c>
    </row>
    <row r="14" spans="1:21" ht="15" customHeight="1" thickBot="1" x14ac:dyDescent="0.3">
      <c r="B14" s="24" t="s">
        <v>83</v>
      </c>
      <c r="C14" s="24">
        <f>Input!Q18</f>
        <v>3035000</v>
      </c>
      <c r="D14" s="19">
        <v>0</v>
      </c>
      <c r="E14" s="24">
        <f>C14-D14</f>
        <v>3035000</v>
      </c>
      <c r="F14" s="24">
        <f>IFERROR(E14/D14,0)</f>
        <v>0</v>
      </c>
    </row>
    <row r="15" spans="1:21" ht="15" customHeight="1" thickBot="1" x14ac:dyDescent="0.3">
      <c r="B15" s="24" t="s">
        <v>84</v>
      </c>
      <c r="C15" s="24">
        <f>Input!R18</f>
        <v>317000</v>
      </c>
      <c r="D15" s="19">
        <v>0</v>
      </c>
      <c r="E15" s="24">
        <f>C15-D15</f>
        <v>317000</v>
      </c>
      <c r="F15" s="24">
        <f>IFERROR(E15/D15,0)</f>
        <v>0</v>
      </c>
    </row>
    <row r="17" spans="2:3" ht="15" customHeight="1" x14ac:dyDescent="0.25">
      <c r="B17" s="2" t="s">
        <v>94</v>
      </c>
    </row>
    <row r="20" spans="2:3" ht="15" customHeight="1" x14ac:dyDescent="0.25">
      <c r="B20" s="11" t="s">
        <v>95</v>
      </c>
    </row>
    <row r="21" spans="2:3" ht="15" customHeight="1" x14ac:dyDescent="0.25">
      <c r="B21" s="8" t="s">
        <v>96</v>
      </c>
      <c r="C21" s="63">
        <f>Input!H18</f>
        <v>2195000</v>
      </c>
    </row>
    <row r="22" spans="2:3" ht="15" customHeight="1" x14ac:dyDescent="0.25">
      <c r="B22" s="8" t="s">
        <v>97</v>
      </c>
      <c r="C22" s="63">
        <f>Input!I18</f>
        <v>830000</v>
      </c>
    </row>
    <row r="23" spans="2:3" ht="15" customHeight="1" x14ac:dyDescent="0.25">
      <c r="B23" s="8" t="s">
        <v>98</v>
      </c>
      <c r="C23" s="63">
        <f>Input!J18</f>
        <v>165000</v>
      </c>
    </row>
    <row r="24" spans="2:3" ht="15" customHeight="1" x14ac:dyDescent="0.25">
      <c r="B24" s="8" t="s">
        <v>99</v>
      </c>
      <c r="C24" s="63">
        <f>Input!K18</f>
        <v>135000</v>
      </c>
    </row>
    <row r="25" spans="2:3" ht="15" customHeight="1" x14ac:dyDescent="0.25">
      <c r="B25" s="8" t="s">
        <v>100</v>
      </c>
      <c r="C25" s="63">
        <f>Input!L18</f>
        <v>27000</v>
      </c>
    </row>
    <row r="28" spans="2:3" ht="15" customHeight="1" x14ac:dyDescent="0.25">
      <c r="B28" s="11" t="s">
        <v>101</v>
      </c>
    </row>
    <row r="44" spans="2:2" ht="15" customHeight="1" x14ac:dyDescent="0.25">
      <c r="B44" s="11" t="s">
        <v>88</v>
      </c>
    </row>
  </sheetData>
  <mergeCells count="2">
    <mergeCell ref="B6:I6"/>
    <mergeCell ref="B11:F11"/>
  </mergeCells>
  <conditionalFormatting sqref="D8:E8">
    <cfRule type="cellIs" dxfId="1" priority="2" operator="lessThan">
      <formula>0</formula>
    </cfRule>
    <cfRule type="cellIs" dxfId="0" priority="3" operator="greaterThanOrEqual">
      <formula>0</formula>
    </cfRule>
  </conditionalFormatting>
  <pageMargins left="0.3" right="0.3" top="0.4" bottom="0.4" header="0.511811023622047" footer="0.511811023622047"/>
  <pageSetup paperSize="9" fitToHeight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1C4F-AE73-42D3-918E-03BFB1DE8F23}">
  <dimension ref="A1:U55"/>
  <sheetViews>
    <sheetView showGridLines="0" workbookViewId="0"/>
  </sheetViews>
  <sheetFormatPr defaultRowHeight="15" x14ac:dyDescent="0.25"/>
  <cols>
    <col min="1" max="1" width="3.85546875" customWidth="1"/>
    <col min="2" max="2" width="43.85546875" customWidth="1"/>
    <col min="3" max="7" width="21.85546875" customWidth="1"/>
  </cols>
  <sheetData>
    <row r="1" spans="1:21" ht="25.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0.25" x14ac:dyDescent="0.3">
      <c r="B2" s="60" t="s">
        <v>175</v>
      </c>
    </row>
    <row r="3" spans="1:21" x14ac:dyDescent="0.25">
      <c r="B3" s="64" t="str">
        <f>Input!C3</f>
        <v>Year: 2023</v>
      </c>
    </row>
    <row r="4" spans="1:21" x14ac:dyDescent="0.25">
      <c r="B4" s="64" t="str">
        <f>Input!C4</f>
        <v>Period: February</v>
      </c>
    </row>
    <row r="5" spans="1:21" x14ac:dyDescent="0.25">
      <c r="B5" s="65" t="str">
        <f>Input!C5</f>
        <v>Date: Aug 31, 2026 1:11 AM</v>
      </c>
      <c r="C5" s="31"/>
      <c r="D5" s="31"/>
      <c r="E5" s="31"/>
      <c r="F5" s="31"/>
      <c r="G5" s="31"/>
    </row>
    <row r="6" spans="1:21" x14ac:dyDescent="0.25">
      <c r="B6" s="32" t="s">
        <v>177</v>
      </c>
    </row>
    <row r="8" spans="1:21" x14ac:dyDescent="0.25">
      <c r="B8" s="66" t="s">
        <v>95</v>
      </c>
      <c r="C8" s="66"/>
      <c r="D8" s="66"/>
      <c r="E8" s="33"/>
      <c r="F8" s="33"/>
      <c r="G8" s="33"/>
    </row>
    <row r="9" spans="1:21" x14ac:dyDescent="0.25">
      <c r="B9" s="67" t="s">
        <v>129</v>
      </c>
      <c r="C9" s="67" t="s">
        <v>130</v>
      </c>
      <c r="D9" s="67" t="s">
        <v>131</v>
      </c>
      <c r="E9" s="33"/>
      <c r="F9" s="33"/>
      <c r="G9" s="33"/>
    </row>
    <row r="10" spans="1:21" x14ac:dyDescent="0.25">
      <c r="B10" s="38" t="s">
        <v>132</v>
      </c>
      <c r="C10" s="68">
        <f>Input!H18</f>
        <v>2195000</v>
      </c>
      <c r="D10" s="39">
        <f t="shared" ref="D10:D15" si="0">IFERROR(C10/$C$15,0)</f>
        <v>0.6548329355608592</v>
      </c>
      <c r="E10" s="33"/>
      <c r="F10" s="33"/>
      <c r="G10" s="33"/>
    </row>
    <row r="11" spans="1:21" x14ac:dyDescent="0.25">
      <c r="B11" s="38" t="s">
        <v>133</v>
      </c>
      <c r="C11" s="68">
        <f>Input!I18</f>
        <v>830000</v>
      </c>
      <c r="D11" s="39">
        <f t="shared" si="0"/>
        <v>0.24761336515513127</v>
      </c>
      <c r="E11" s="33"/>
      <c r="F11" s="33"/>
      <c r="G11" s="33"/>
    </row>
    <row r="12" spans="1:21" x14ac:dyDescent="0.25">
      <c r="B12" s="38" t="s">
        <v>98</v>
      </c>
      <c r="C12" s="68">
        <f>Input!J18</f>
        <v>165000</v>
      </c>
      <c r="D12" s="39">
        <f t="shared" si="0"/>
        <v>4.9224343675417663E-2</v>
      </c>
      <c r="E12" s="33"/>
      <c r="F12" s="33"/>
      <c r="G12" s="33"/>
    </row>
    <row r="13" spans="1:21" x14ac:dyDescent="0.25">
      <c r="B13" s="38" t="s">
        <v>134</v>
      </c>
      <c r="C13" s="68">
        <f>Input!K18</f>
        <v>135000</v>
      </c>
      <c r="D13" s="39">
        <f t="shared" si="0"/>
        <v>4.0274463007159901E-2</v>
      </c>
      <c r="E13" s="33"/>
      <c r="F13" s="33"/>
      <c r="G13" s="33"/>
    </row>
    <row r="14" spans="1:21" x14ac:dyDescent="0.25">
      <c r="B14" s="38" t="s">
        <v>135</v>
      </c>
      <c r="C14" s="68">
        <f>Input!L18</f>
        <v>27000</v>
      </c>
      <c r="D14" s="39">
        <f t="shared" si="0"/>
        <v>8.0548926014319816E-3</v>
      </c>
      <c r="E14" s="33"/>
      <c r="F14" s="33"/>
      <c r="G14" s="33"/>
    </row>
    <row r="15" spans="1:21" x14ac:dyDescent="0.25">
      <c r="B15" s="40" t="s">
        <v>136</v>
      </c>
      <c r="C15" s="41">
        <f>SUM(C10:C14)</f>
        <v>3352000</v>
      </c>
      <c r="D15" s="42">
        <f t="shared" si="0"/>
        <v>1</v>
      </c>
      <c r="E15" s="33"/>
      <c r="F15" s="33"/>
      <c r="G15" s="33"/>
    </row>
    <row r="16" spans="1:21" x14ac:dyDescent="0.25">
      <c r="B16" s="33"/>
      <c r="C16" s="33"/>
      <c r="D16" s="33"/>
      <c r="E16" s="33"/>
      <c r="F16" s="33"/>
      <c r="G16" s="33"/>
    </row>
    <row r="17" spans="2:7" x14ac:dyDescent="0.25">
      <c r="B17" s="66" t="s">
        <v>137</v>
      </c>
      <c r="C17" s="66"/>
      <c r="D17" s="66"/>
      <c r="E17" s="33"/>
      <c r="F17" s="33"/>
      <c r="G17" s="33"/>
    </row>
    <row r="18" spans="2:7" x14ac:dyDescent="0.25">
      <c r="B18" s="67" t="s">
        <v>138</v>
      </c>
      <c r="C18" s="67" t="s">
        <v>130</v>
      </c>
      <c r="D18" s="67" t="s">
        <v>131</v>
      </c>
      <c r="E18" s="33"/>
      <c r="F18" s="33"/>
      <c r="G18" s="33"/>
    </row>
    <row r="19" spans="2:7" x14ac:dyDescent="0.25">
      <c r="B19" s="38" t="s">
        <v>139</v>
      </c>
      <c r="C19" s="68">
        <f>Input!N18</f>
        <v>2675000</v>
      </c>
      <c r="D19" s="43">
        <f>IFERROR(C19/$C$22,0)</f>
        <v>0.88138385502471173</v>
      </c>
      <c r="E19" s="33"/>
      <c r="F19" s="33"/>
      <c r="G19" s="33"/>
    </row>
    <row r="20" spans="2:7" x14ac:dyDescent="0.25">
      <c r="B20" s="38" t="s">
        <v>140</v>
      </c>
      <c r="C20" s="68">
        <f>Input!O18</f>
        <v>226000</v>
      </c>
      <c r="D20" s="43">
        <f>IFERROR(C20/$C$22,0)</f>
        <v>7.4464579901153211E-2</v>
      </c>
      <c r="E20" s="33"/>
      <c r="F20" s="33"/>
      <c r="G20" s="33"/>
    </row>
    <row r="21" spans="2:7" x14ac:dyDescent="0.25">
      <c r="B21" s="38" t="s">
        <v>141</v>
      </c>
      <c r="C21" s="68">
        <f>Input!P18</f>
        <v>134000</v>
      </c>
      <c r="D21" s="43">
        <f>IFERROR(C21/$C$22,0)</f>
        <v>4.4151565074135091E-2</v>
      </c>
      <c r="E21" s="33"/>
      <c r="F21" s="33"/>
      <c r="G21" s="33"/>
    </row>
    <row r="22" spans="2:7" x14ac:dyDescent="0.25">
      <c r="B22" s="40" t="s">
        <v>142</v>
      </c>
      <c r="C22" s="41">
        <f>SUM(C19:C21)</f>
        <v>3035000</v>
      </c>
      <c r="D22" s="44">
        <f>IFERROR(C22/$C$22,0)</f>
        <v>1</v>
      </c>
      <c r="E22" s="33"/>
      <c r="F22" s="33"/>
      <c r="G22" s="33"/>
    </row>
    <row r="23" spans="2:7" x14ac:dyDescent="0.25">
      <c r="B23" s="33"/>
      <c r="C23" s="34"/>
      <c r="D23" s="33"/>
      <c r="E23" s="33"/>
      <c r="F23" s="33"/>
      <c r="G23" s="33"/>
    </row>
    <row r="24" spans="2:7" x14ac:dyDescent="0.25">
      <c r="B24" s="66" t="s">
        <v>143</v>
      </c>
      <c r="C24" s="69"/>
      <c r="D24" s="66"/>
      <c r="E24" s="33"/>
      <c r="F24" s="33"/>
      <c r="G24" s="33"/>
    </row>
    <row r="25" spans="2:7" x14ac:dyDescent="0.25">
      <c r="B25" s="35" t="s">
        <v>144</v>
      </c>
      <c r="C25" s="36">
        <f>C15-C22</f>
        <v>317000</v>
      </c>
      <c r="D25" s="33"/>
      <c r="E25" s="33"/>
      <c r="F25" s="33"/>
      <c r="G25" s="33"/>
    </row>
    <row r="26" spans="2:7" x14ac:dyDescent="0.25">
      <c r="B26" s="35" t="s">
        <v>73</v>
      </c>
      <c r="C26" s="37">
        <f>IFERROR(C25/C15,0)</f>
        <v>9.4570405727923634E-2</v>
      </c>
      <c r="D26" s="33"/>
      <c r="E26" s="33"/>
      <c r="F26" s="33"/>
      <c r="G26" s="33"/>
    </row>
    <row r="27" spans="2:7" x14ac:dyDescent="0.25">
      <c r="B27" s="33"/>
      <c r="C27" s="33"/>
      <c r="D27" s="33"/>
      <c r="E27" s="33"/>
      <c r="F27" s="33"/>
      <c r="G27" s="33"/>
    </row>
    <row r="28" spans="2:7" x14ac:dyDescent="0.25">
      <c r="B28" s="66" t="s">
        <v>145</v>
      </c>
      <c r="C28" s="66"/>
      <c r="D28" s="66"/>
      <c r="E28" s="66"/>
      <c r="F28" s="66"/>
      <c r="G28" s="66"/>
    </row>
    <row r="29" spans="2:7" x14ac:dyDescent="0.25">
      <c r="B29" s="67" t="s">
        <v>89</v>
      </c>
      <c r="C29" s="67" t="s">
        <v>146</v>
      </c>
      <c r="D29" s="67" t="s">
        <v>147</v>
      </c>
      <c r="E29" s="70"/>
      <c r="F29" s="70"/>
      <c r="G29" s="70"/>
    </row>
    <row r="30" spans="2:7" x14ac:dyDescent="0.25">
      <c r="B30" s="38" t="s">
        <v>148</v>
      </c>
      <c r="C30" s="45">
        <f>IFERROR(C19/$C$22,0)</f>
        <v>0.88138385502471173</v>
      </c>
      <c r="D30" s="46" t="s">
        <v>149</v>
      </c>
      <c r="E30" s="33"/>
      <c r="F30" s="33"/>
      <c r="G30" s="33"/>
    </row>
    <row r="31" spans="2:7" x14ac:dyDescent="0.25">
      <c r="B31" s="38" t="s">
        <v>150</v>
      </c>
      <c r="C31" s="45">
        <f>IFERROR(C20/$C$22,0)</f>
        <v>7.4464579901153211E-2</v>
      </c>
      <c r="D31" s="46" t="s">
        <v>151</v>
      </c>
      <c r="E31" s="33"/>
      <c r="F31" s="33"/>
      <c r="G31" s="33"/>
    </row>
    <row r="32" spans="2:7" x14ac:dyDescent="0.25">
      <c r="B32" s="38" t="s">
        <v>152</v>
      </c>
      <c r="C32" s="45">
        <f>IFERROR(C21/$C$22,0)</f>
        <v>4.4151565074135091E-2</v>
      </c>
      <c r="D32" s="46" t="s">
        <v>153</v>
      </c>
      <c r="E32" s="33"/>
      <c r="F32" s="33"/>
      <c r="G32" s="33"/>
    </row>
    <row r="33" spans="2:7" x14ac:dyDescent="0.25">
      <c r="B33" s="38" t="s">
        <v>154</v>
      </c>
      <c r="C33" s="47">
        <f>IFERROR((C11+C13)/C21,0)</f>
        <v>7.2014925373134329</v>
      </c>
      <c r="D33" s="46" t="s">
        <v>155</v>
      </c>
      <c r="E33" s="33"/>
      <c r="F33" s="33"/>
      <c r="G33" s="33"/>
    </row>
    <row r="34" spans="2:7" x14ac:dyDescent="0.25">
      <c r="B34" s="38" t="s">
        <v>156</v>
      </c>
      <c r="C34" s="45">
        <f>IFERROR((C10+C11)/C15,0)</f>
        <v>0.90244630071599041</v>
      </c>
      <c r="D34" s="46" t="s">
        <v>157</v>
      </c>
      <c r="E34" s="33"/>
      <c r="F34" s="33"/>
      <c r="G34" s="33"/>
    </row>
    <row r="35" spans="2:7" x14ac:dyDescent="0.25">
      <c r="B35" s="38" t="s">
        <v>158</v>
      </c>
      <c r="C35" s="71">
        <f>Input!G18</f>
        <v>75877</v>
      </c>
      <c r="D35" s="46" t="s">
        <v>159</v>
      </c>
      <c r="E35" s="33"/>
      <c r="F35" s="33"/>
      <c r="G35" s="33"/>
    </row>
    <row r="36" spans="2:7" x14ac:dyDescent="0.25">
      <c r="B36" s="38" t="s">
        <v>160</v>
      </c>
      <c r="C36" s="48">
        <f>IFERROR(C19/C35,0)</f>
        <v>35.254424924548942</v>
      </c>
      <c r="D36" s="46" t="s">
        <v>161</v>
      </c>
      <c r="E36" s="33"/>
      <c r="F36" s="33"/>
      <c r="G36" s="33"/>
    </row>
    <row r="37" spans="2:7" x14ac:dyDescent="0.25">
      <c r="B37" s="38" t="s">
        <v>162</v>
      </c>
      <c r="C37" s="71">
        <f>'Funding Reporting'!G13</f>
        <v>10</v>
      </c>
      <c r="D37" s="46" t="s">
        <v>163</v>
      </c>
      <c r="E37" s="33"/>
      <c r="F37" s="33"/>
      <c r="G37" s="33"/>
    </row>
    <row r="38" spans="2:7" x14ac:dyDescent="0.25">
      <c r="B38" s="38" t="s">
        <v>164</v>
      </c>
      <c r="C38" s="49">
        <f>IFERROR(C15/C37,0)</f>
        <v>335200</v>
      </c>
      <c r="D38" s="46" t="s">
        <v>165</v>
      </c>
      <c r="E38" s="33"/>
      <c r="F38" s="33"/>
      <c r="G38" s="33"/>
    </row>
    <row r="39" spans="2:7" x14ac:dyDescent="0.25">
      <c r="B39" s="38" t="s">
        <v>166</v>
      </c>
      <c r="C39" s="50">
        <f>COUNTIF(Input!R8:R17,"&gt;0")</f>
        <v>10</v>
      </c>
      <c r="D39" s="46" t="s">
        <v>167</v>
      </c>
      <c r="E39" s="33"/>
      <c r="F39" s="33"/>
      <c r="G39" s="33"/>
    </row>
    <row r="40" spans="2:7" x14ac:dyDescent="0.25">
      <c r="B40" s="33"/>
      <c r="C40" s="33"/>
      <c r="D40" s="33"/>
      <c r="E40" s="33"/>
      <c r="F40" s="33"/>
      <c r="G40" s="33"/>
    </row>
    <row r="41" spans="2:7" x14ac:dyDescent="0.25">
      <c r="B41" s="66" t="s">
        <v>168</v>
      </c>
      <c r="C41" s="66"/>
      <c r="D41" s="66"/>
      <c r="E41" s="66"/>
      <c r="F41" s="66"/>
      <c r="G41" s="66"/>
    </row>
    <row r="42" spans="2:7" x14ac:dyDescent="0.25">
      <c r="B42" s="67" t="s">
        <v>15</v>
      </c>
      <c r="C42" s="67" t="s">
        <v>169</v>
      </c>
      <c r="D42" s="67" t="s">
        <v>170</v>
      </c>
      <c r="E42" s="67" t="s">
        <v>171</v>
      </c>
      <c r="F42" s="67" t="s">
        <v>172</v>
      </c>
      <c r="G42" s="67" t="s">
        <v>173</v>
      </c>
    </row>
    <row r="43" spans="2:7" x14ac:dyDescent="0.25">
      <c r="B43" s="72" t="str">
        <f>'Funding Summary'!C7</f>
        <v>Unrestricted</v>
      </c>
      <c r="C43" s="73">
        <f>'Funding Summary'!C13</f>
        <v>1676000</v>
      </c>
      <c r="D43" s="73">
        <f>'Funding Summary'!C23</f>
        <v>1553000</v>
      </c>
      <c r="E43" s="51">
        <f>C43-D43</f>
        <v>123000</v>
      </c>
      <c r="F43" s="43">
        <f>IFERROR(E43/C43,0)</f>
        <v>7.3389021479713601E-2</v>
      </c>
      <c r="G43" s="43">
        <f>IFERROR(C43/$C$46,0)</f>
        <v>0.5</v>
      </c>
    </row>
    <row r="44" spans="2:7" x14ac:dyDescent="0.25">
      <c r="B44" s="72" t="str">
        <f>'Funding Summary'!D7</f>
        <v>Temporarily Restricted</v>
      </c>
      <c r="C44" s="73">
        <f>'Funding Summary'!D13</f>
        <v>1517000</v>
      </c>
      <c r="D44" s="73">
        <f>'Funding Summary'!D23</f>
        <v>1357000</v>
      </c>
      <c r="E44" s="51">
        <f>C44-D44</f>
        <v>160000</v>
      </c>
      <c r="F44" s="43">
        <f>IFERROR(E44/C44,0)</f>
        <v>0.1054713249835201</v>
      </c>
      <c r="G44" s="43">
        <f>IFERROR(C44/$C$46,0)</f>
        <v>0.45256563245823389</v>
      </c>
    </row>
    <row r="45" spans="2:7" x14ac:dyDescent="0.25">
      <c r="B45" s="72" t="str">
        <f>'Funding Summary'!E7</f>
        <v>Permanently Restricted</v>
      </c>
      <c r="C45" s="73">
        <f>'Funding Summary'!E13</f>
        <v>159000</v>
      </c>
      <c r="D45" s="73">
        <f>'Funding Summary'!E23</f>
        <v>125000</v>
      </c>
      <c r="E45" s="51">
        <f>C45-D45</f>
        <v>34000</v>
      </c>
      <c r="F45" s="43">
        <f>IFERROR(E45/C45,0)</f>
        <v>0.21383647798742139</v>
      </c>
      <c r="G45" s="43">
        <f>IFERROR(C45/$C$46,0)</f>
        <v>4.7434367541766109E-2</v>
      </c>
    </row>
    <row r="46" spans="2:7" x14ac:dyDescent="0.25">
      <c r="B46" s="40" t="s">
        <v>75</v>
      </c>
      <c r="C46" s="52">
        <f>SUM(C43:C45)</f>
        <v>3352000</v>
      </c>
      <c r="D46" s="52">
        <f>SUM(D43:D45)</f>
        <v>3035000</v>
      </c>
      <c r="E46" s="52">
        <f>SUM(E43:E45)</f>
        <v>317000</v>
      </c>
      <c r="F46" s="44">
        <f>IFERROR(E46/C46,0)</f>
        <v>9.4570405727923634E-2</v>
      </c>
      <c r="G46" s="44">
        <f>IFERROR(C46/$C$46,0)</f>
        <v>1</v>
      </c>
    </row>
    <row r="47" spans="2:7" x14ac:dyDescent="0.25">
      <c r="B47" s="33"/>
      <c r="C47" s="33"/>
      <c r="D47" s="33"/>
      <c r="E47" s="33"/>
      <c r="F47" s="33"/>
      <c r="G47" s="33"/>
    </row>
    <row r="48" spans="2:7" x14ac:dyDescent="0.25">
      <c r="B48" s="66" t="s">
        <v>174</v>
      </c>
      <c r="C48" s="66"/>
      <c r="D48" s="66"/>
      <c r="E48" s="66"/>
      <c r="F48" s="66"/>
      <c r="G48" s="66"/>
    </row>
    <row r="49" spans="2:7" x14ac:dyDescent="0.25">
      <c r="B49" s="67" t="s">
        <v>14</v>
      </c>
      <c r="C49" s="67" t="s">
        <v>169</v>
      </c>
      <c r="D49" s="67" t="s">
        <v>170</v>
      </c>
      <c r="E49" s="67" t="s">
        <v>171</v>
      </c>
      <c r="F49" s="67" t="s">
        <v>172</v>
      </c>
      <c r="G49" s="67" t="s">
        <v>74</v>
      </c>
    </row>
    <row r="50" spans="2:7" x14ac:dyDescent="0.25">
      <c r="B50" s="72" t="str">
        <f>'Funding Reporting'!B8</f>
        <v>Direct Service</v>
      </c>
      <c r="C50" s="73">
        <f>'Funding Reporting'!C8</f>
        <v>2148000</v>
      </c>
      <c r="D50" s="73">
        <f>'Funding Reporting'!D8</f>
        <v>1977000</v>
      </c>
      <c r="E50" s="73">
        <f>'Funding Reporting'!E8</f>
        <v>171000</v>
      </c>
      <c r="F50" s="74">
        <f>'Funding Reporting'!F8</f>
        <v>7.9608938547486033E-2</v>
      </c>
      <c r="G50" s="75">
        <f>'Funding Reporting'!G8</f>
        <v>5</v>
      </c>
    </row>
    <row r="51" spans="2:7" x14ac:dyDescent="0.25">
      <c r="B51" s="72" t="str">
        <f>'Funding Reporting'!B9</f>
        <v>Advocacy &amp; Policy</v>
      </c>
      <c r="C51" s="73">
        <f>'Funding Reporting'!C9</f>
        <v>219000</v>
      </c>
      <c r="D51" s="73">
        <f>'Funding Reporting'!D9</f>
        <v>205000</v>
      </c>
      <c r="E51" s="73">
        <f>'Funding Reporting'!E9</f>
        <v>14000</v>
      </c>
      <c r="F51" s="74">
        <f>'Funding Reporting'!F9</f>
        <v>6.3926940639269403E-2</v>
      </c>
      <c r="G51" s="75">
        <f>'Funding Reporting'!G9</f>
        <v>1</v>
      </c>
    </row>
    <row r="52" spans="2:7" x14ac:dyDescent="0.25">
      <c r="B52" s="72" t="str">
        <f>'Funding Reporting'!B10</f>
        <v>Education</v>
      </c>
      <c r="C52" s="73">
        <f>'Funding Reporting'!C10</f>
        <v>367000</v>
      </c>
      <c r="D52" s="73">
        <f>'Funding Reporting'!D10</f>
        <v>313000</v>
      </c>
      <c r="E52" s="73">
        <f>'Funding Reporting'!E10</f>
        <v>54000</v>
      </c>
      <c r="F52" s="74">
        <f>'Funding Reporting'!F10</f>
        <v>0.14713896457765668</v>
      </c>
      <c r="G52" s="75">
        <f>'Funding Reporting'!G10</f>
        <v>2</v>
      </c>
    </row>
    <row r="53" spans="2:7" x14ac:dyDescent="0.25">
      <c r="B53" s="72" t="str">
        <f>'Funding Reporting'!B11</f>
        <v>Research</v>
      </c>
      <c r="C53" s="73">
        <f>'Funding Reporting'!C11</f>
        <v>0</v>
      </c>
      <c r="D53" s="73">
        <f>'Funding Reporting'!D11</f>
        <v>0</v>
      </c>
      <c r="E53" s="73">
        <f>'Funding Reporting'!E11</f>
        <v>0</v>
      </c>
      <c r="F53" s="74">
        <f>'Funding Reporting'!F11</f>
        <v>0</v>
      </c>
      <c r="G53" s="75">
        <f>'Funding Reporting'!G11</f>
        <v>0</v>
      </c>
    </row>
    <row r="54" spans="2:7" x14ac:dyDescent="0.25">
      <c r="B54" s="72" t="str">
        <f>'Funding Reporting'!B12</f>
        <v>Community Outreach</v>
      </c>
      <c r="C54" s="73">
        <f>'Funding Reporting'!C12</f>
        <v>618000</v>
      </c>
      <c r="D54" s="73">
        <f>'Funding Reporting'!D12</f>
        <v>540000</v>
      </c>
      <c r="E54" s="73">
        <f>'Funding Reporting'!E12</f>
        <v>78000</v>
      </c>
      <c r="F54" s="74">
        <f>'Funding Reporting'!F12</f>
        <v>0.12621359223300971</v>
      </c>
      <c r="G54" s="75">
        <f>'Funding Reporting'!G12</f>
        <v>2</v>
      </c>
    </row>
    <row r="55" spans="2:7" x14ac:dyDescent="0.25">
      <c r="B55" s="40" t="s">
        <v>75</v>
      </c>
      <c r="C55" s="52">
        <f>SUM(C50:C54)</f>
        <v>3352000</v>
      </c>
      <c r="D55" s="52">
        <f>SUM(D50:D54)</f>
        <v>3035000</v>
      </c>
      <c r="E55" s="52">
        <f>SUM(E50:E54)</f>
        <v>317000</v>
      </c>
      <c r="F55" s="44">
        <f>IFERROR(E55/C55,0)</f>
        <v>9.4570405727923634E-2</v>
      </c>
      <c r="G55" s="53">
        <f>SUM(G50:G54)</f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Instructions</vt:lpstr>
      <vt:lpstr>xInstructions</vt:lpstr>
      <vt:lpstr>Controls</vt:lpstr>
      <vt:lpstr>Input</vt:lpstr>
      <vt:lpstr>Funding Reporting</vt:lpstr>
      <vt:lpstr>Funding Summary</vt:lpstr>
      <vt:lpstr>Dashboard</vt:lpstr>
      <vt:lpstr>AI - Financial Summary</vt:lpstr>
      <vt:lpstr>FundTypeList</vt:lpstr>
      <vt:lpstr>ProgramCategoryList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Thomas Ho</cp:lastModifiedBy>
  <cp:revision>2</cp:revision>
  <dcterms:created xsi:type="dcterms:W3CDTF">2026-08-31T04:21:21Z</dcterms:created>
  <dcterms:modified xsi:type="dcterms:W3CDTF">2026-09-09T14:56:58Z</dcterms:modified>
  <dc:language>en-US</dc:language>
</cp:coreProperties>
</file>